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40" windowWidth="15270" windowHeight="4560" activeTab="0"/>
  </bookViews>
  <sheets>
    <sheet name="クルーザー" sheetId="1" r:id="rId1"/>
    <sheet name="熊本  (200７)" sheetId="2" r:id="rId2"/>
  </sheets>
  <definedNames>
    <definedName name="_xlnm._FilterDatabase" localSheetId="0" hidden="1">'クルーザー'!$A$3:$L$3</definedName>
    <definedName name="_xlnm._FilterDatabase" localSheetId="1" hidden="1">'熊本  (200７)'!$A$1:$J$84</definedName>
    <definedName name="_xlnm.Print_Area" localSheetId="0">'クルーザー'!$A$1:$L$17</definedName>
    <definedName name="_xlnm.Print_Area" localSheetId="1">'熊本  (200７)'!$A$1:$H$91</definedName>
    <definedName name="印刷範囲" localSheetId="0">'クルーザー'!$A$2:$L$19</definedName>
  </definedNames>
  <calcPr fullCalcOnLoad="1"/>
</workbook>
</file>

<file path=xl/sharedStrings.xml><?xml version="1.0" encoding="utf-8"?>
<sst xmlns="http://schemas.openxmlformats.org/spreadsheetml/2006/main" count="291" uniqueCount="207">
  <si>
    <t>スタート</t>
  </si>
  <si>
    <t>所属</t>
  </si>
  <si>
    <t>艇　　名</t>
  </si>
  <si>
    <t>艇　　種</t>
  </si>
  <si>
    <t>セールＮｏ</t>
  </si>
  <si>
    <t>艇　長　名</t>
  </si>
  <si>
    <t>ＴＣＦ</t>
  </si>
  <si>
    <t>フニッシュ</t>
  </si>
  <si>
    <t>所要時間</t>
  </si>
  <si>
    <t>着順</t>
  </si>
  <si>
    <t>順位</t>
  </si>
  <si>
    <t>船  名</t>
  </si>
  <si>
    <t>船  種</t>
  </si>
  <si>
    <t>C R</t>
  </si>
  <si>
    <t>調整CR</t>
  </si>
  <si>
    <t>GPH</t>
  </si>
  <si>
    <t>TMF</t>
  </si>
  <si>
    <t>TCF</t>
  </si>
  <si>
    <r>
      <t>Y</t>
    </r>
    <r>
      <rPr>
        <sz val="11"/>
        <rFont val="ＭＳ Ｐゴシック"/>
        <family val="3"/>
      </rPr>
      <t>A 34S</t>
    </r>
  </si>
  <si>
    <r>
      <t>Y</t>
    </r>
    <r>
      <rPr>
        <sz val="11"/>
        <rFont val="ＭＳ Ｐゴシック"/>
        <family val="3"/>
      </rPr>
      <t>A 31S</t>
    </r>
  </si>
  <si>
    <t>ラブリーハッシー</t>
  </si>
  <si>
    <t>ジュネス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</si>
  <si>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33Ⅱ</t>
    </r>
  </si>
  <si>
    <r>
      <t>Y</t>
    </r>
    <r>
      <rPr>
        <sz val="11"/>
        <rFont val="ＭＳ Ｐゴシック"/>
        <family val="3"/>
      </rPr>
      <t>A 33</t>
    </r>
  </si>
  <si>
    <t>BEN F31.7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</si>
  <si>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CⅠ</t>
    </r>
  </si>
  <si>
    <t>流風</t>
  </si>
  <si>
    <t>モーニングラウド</t>
  </si>
  <si>
    <t>ボイージャー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</si>
  <si>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31EX</t>
    </r>
  </si>
  <si>
    <r>
      <t>Y</t>
    </r>
    <r>
      <rPr>
        <sz val="11"/>
        <rFont val="ＭＳ Ｐゴシック"/>
        <family val="3"/>
      </rPr>
      <t>A 31C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</si>
  <si>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30SⅡ</t>
    </r>
  </si>
  <si>
    <r>
      <t>Y</t>
    </r>
    <r>
      <rPr>
        <sz val="11"/>
        <rFont val="ＭＳ Ｐゴシック"/>
        <family val="3"/>
      </rPr>
      <t>A 26C</t>
    </r>
  </si>
  <si>
    <t>はやなみ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</si>
  <si>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25ML</t>
    </r>
  </si>
  <si>
    <t>マ　サ</t>
  </si>
  <si>
    <r>
      <t>Y</t>
    </r>
    <r>
      <rPr>
        <sz val="11"/>
        <rFont val="ＭＳ Ｐゴシック"/>
        <family val="3"/>
      </rPr>
      <t>A 24</t>
    </r>
  </si>
  <si>
    <t>ドル平　Ⅲ世</t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</si>
  <si>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23</t>
    </r>
  </si>
  <si>
    <t>なみはや</t>
  </si>
  <si>
    <r>
      <t>Jeanneau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41</t>
    </r>
  </si>
  <si>
    <r>
      <t>岡崎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7</t>
    </r>
  </si>
  <si>
    <r>
      <t>Grand Soleil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</t>
    </r>
  </si>
  <si>
    <t>ハリティー</t>
  </si>
  <si>
    <t>オセアニド</t>
  </si>
  <si>
    <t>オセアニッド５</t>
  </si>
  <si>
    <t>雷　電　Ⅱ</t>
  </si>
  <si>
    <t>糸　車</t>
  </si>
  <si>
    <r>
      <t>N</t>
    </r>
    <r>
      <rPr>
        <sz val="11"/>
        <rFont val="ＭＳ Ｐゴシック"/>
        <family val="3"/>
      </rPr>
      <t xml:space="preserve"> 320</t>
    </r>
  </si>
  <si>
    <t>潮　騒</t>
  </si>
  <si>
    <r>
      <t>P</t>
    </r>
    <r>
      <rPr>
        <sz val="11"/>
        <rFont val="ＭＳ Ｐゴシック"/>
        <family val="3"/>
      </rPr>
      <t>art Ⅲ</t>
    </r>
  </si>
  <si>
    <t>楽阿弥</t>
  </si>
  <si>
    <t>風（タイフーン）</t>
  </si>
  <si>
    <t>マップレ</t>
  </si>
  <si>
    <r>
      <t>Y</t>
    </r>
    <r>
      <rPr>
        <sz val="11"/>
        <rFont val="ＭＳ Ｐゴシック"/>
        <family val="3"/>
      </rPr>
      <t>A 31S</t>
    </r>
  </si>
  <si>
    <t>ＲＩＫＩ丸</t>
  </si>
  <si>
    <r>
      <t>YA</t>
    </r>
    <r>
      <rPr>
        <sz val="11"/>
        <rFont val="ＭＳ Ｐゴシック"/>
        <family val="3"/>
      </rPr>
      <t>19</t>
    </r>
  </si>
  <si>
    <t>シルフィード</t>
  </si>
  <si>
    <t>ボントン</t>
  </si>
  <si>
    <t>　オーシャン ドリーム</t>
  </si>
  <si>
    <t>フェアリー</t>
  </si>
  <si>
    <r>
      <t>Y</t>
    </r>
    <r>
      <rPr>
        <sz val="11"/>
        <rFont val="ＭＳ Ｐゴシック"/>
        <family val="3"/>
      </rPr>
      <t>A 26S</t>
    </r>
  </si>
  <si>
    <t>ホージー</t>
  </si>
  <si>
    <r>
      <t>YA 21</t>
    </r>
    <r>
      <rPr>
        <sz val="11"/>
        <rFont val="ＭＳ Ｐゴシック"/>
        <family val="3"/>
      </rPr>
      <t>S</t>
    </r>
  </si>
  <si>
    <t>美　晴　Ⅱ</t>
  </si>
  <si>
    <t>ビッグ トモロー</t>
  </si>
  <si>
    <t>はえんかぜ</t>
  </si>
  <si>
    <t>風</t>
  </si>
  <si>
    <t>ハヤブサ</t>
  </si>
  <si>
    <r>
      <t>J</t>
    </r>
    <r>
      <rPr>
        <sz val="11"/>
        <rFont val="ＭＳ Ｐゴシック"/>
        <family val="3"/>
      </rPr>
      <t xml:space="preserve"> 120</t>
    </r>
  </si>
  <si>
    <r>
      <t>BHB 35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スペシャル</t>
    </r>
    <r>
      <rPr>
        <sz val="11"/>
        <rFont val="ＭＳ Ｐゴシック"/>
        <family val="3"/>
      </rPr>
      <t>)</t>
    </r>
  </si>
  <si>
    <t>羅漢柏</t>
  </si>
  <si>
    <r>
      <t xml:space="preserve">BHB </t>
    </r>
    <r>
      <rPr>
        <sz val="11"/>
        <rFont val="ＭＳ Ｐゴシック"/>
        <family val="3"/>
      </rPr>
      <t>27</t>
    </r>
  </si>
  <si>
    <t>バーバラ Ⅱ</t>
  </si>
  <si>
    <t>ナイキ</t>
  </si>
  <si>
    <t>白龍</t>
  </si>
  <si>
    <t>パイオニア３</t>
  </si>
  <si>
    <t>沙真愛</t>
  </si>
  <si>
    <r>
      <t>Y</t>
    </r>
    <r>
      <rPr>
        <sz val="11"/>
        <rFont val="ＭＳ Ｐゴシック"/>
        <family val="3"/>
      </rPr>
      <t xml:space="preserve"> &amp; Y</t>
    </r>
  </si>
  <si>
    <t>パ　フ</t>
  </si>
  <si>
    <t>ナディア</t>
  </si>
  <si>
    <t>グランソレイユ</t>
  </si>
  <si>
    <t>シャイン</t>
  </si>
  <si>
    <t>　　ここに　船名のない場合は船種により　レーティング表を</t>
  </si>
  <si>
    <t>参考に決定します。</t>
  </si>
  <si>
    <r>
      <t>船齢20年以上の　Ｃは</t>
    </r>
    <r>
      <rPr>
        <sz val="11"/>
        <rFont val="ＭＳ Ｐゴシック"/>
        <family val="3"/>
      </rPr>
      <t>Age Allowaneで　-0.25mとしますので</t>
    </r>
  </si>
  <si>
    <t>自己申告を　お願いします。</t>
  </si>
  <si>
    <t>X 99</t>
  </si>
  <si>
    <t>コレル45</t>
  </si>
  <si>
    <t>YA 21JOG</t>
  </si>
  <si>
    <t>アフロブルー</t>
  </si>
  <si>
    <t>アンナ</t>
  </si>
  <si>
    <t>アポロニア</t>
  </si>
  <si>
    <t>アズル</t>
  </si>
  <si>
    <t>バリアフリー</t>
  </si>
  <si>
    <t>ビッグボス</t>
  </si>
  <si>
    <t>ブルーエンジェル</t>
  </si>
  <si>
    <t>ブルーシップ</t>
  </si>
  <si>
    <t>ドルフィン</t>
  </si>
  <si>
    <t>ダックスウエップ</t>
  </si>
  <si>
    <t>フェアウィンド</t>
  </si>
  <si>
    <t>フリーダムラン</t>
  </si>
  <si>
    <t>ガイアⅡ</t>
  </si>
  <si>
    <t>グランブルー</t>
  </si>
  <si>
    <t>ホリディー</t>
  </si>
  <si>
    <t>カブ</t>
  </si>
  <si>
    <t>蔵</t>
  </si>
  <si>
    <t>リトルフット</t>
  </si>
  <si>
    <t>ノクターン</t>
  </si>
  <si>
    <t>オレント</t>
  </si>
  <si>
    <t>シーガル</t>
  </si>
  <si>
    <t>シーマジック</t>
  </si>
  <si>
    <t>シーロマン</t>
  </si>
  <si>
    <t>セッテンバーウィンド</t>
  </si>
  <si>
    <t>セブンシークィーン</t>
  </si>
  <si>
    <t>ショウエイ</t>
  </si>
  <si>
    <t>ササザンクロス</t>
  </si>
  <si>
    <t>スティング</t>
  </si>
  <si>
    <t>タートル</t>
  </si>
  <si>
    <t>ウィンドワード蒼龍</t>
  </si>
  <si>
    <t>ウィンディー</t>
  </si>
  <si>
    <t>ジグザグⅢ</t>
  </si>
  <si>
    <t>レインボー　</t>
  </si>
  <si>
    <t>レフテナントⅤ</t>
  </si>
  <si>
    <t>極楽蜻蛉</t>
  </si>
  <si>
    <t>ｻﾝﾗｲｽﾞ</t>
  </si>
  <si>
    <t>熊本</t>
  </si>
  <si>
    <t>八代</t>
  </si>
  <si>
    <t>天草</t>
  </si>
  <si>
    <t>ｻﾝﾗｲｽﾞ</t>
  </si>
  <si>
    <t>修正時間</t>
  </si>
  <si>
    <t>白玉丸</t>
  </si>
  <si>
    <t>ブルーピーター</t>
  </si>
  <si>
    <t>YA 24</t>
  </si>
  <si>
    <t>岡村哲生</t>
  </si>
  <si>
    <t>ＰＴ</t>
  </si>
  <si>
    <t>澤田昌利</t>
  </si>
  <si>
    <t>竹元勇三</t>
  </si>
  <si>
    <t>Ｒａｇ</t>
  </si>
  <si>
    <t>水俣</t>
  </si>
  <si>
    <t>宮川輝之</t>
  </si>
  <si>
    <t>貝川信夫</t>
  </si>
  <si>
    <t>ＬＡＮＤ　ＨＯ</t>
  </si>
  <si>
    <t>川尻芳也</t>
  </si>
  <si>
    <t>杉山秀治</t>
  </si>
  <si>
    <t>牛嶋伸夫</t>
  </si>
  <si>
    <t>上農晴三</t>
  </si>
  <si>
    <t>マﾇーバー</t>
  </si>
  <si>
    <t>相良誠</t>
  </si>
  <si>
    <t>マップレ</t>
  </si>
  <si>
    <t>オレント</t>
  </si>
  <si>
    <t>マﾇーバー</t>
  </si>
  <si>
    <t>レフテナントⅤ</t>
  </si>
  <si>
    <t>スティング</t>
  </si>
  <si>
    <t>セブンシークィーン</t>
  </si>
  <si>
    <t>YA 24F</t>
  </si>
  <si>
    <t>YA 30CⅠ</t>
  </si>
  <si>
    <t>NAKA295TR</t>
  </si>
  <si>
    <t>PIONER10</t>
  </si>
  <si>
    <r>
      <t>Y</t>
    </r>
    <r>
      <rPr>
        <sz val="10"/>
        <rFont val="ＭＳ Ｐゴシック"/>
        <family val="3"/>
      </rPr>
      <t>A29(CC)</t>
    </r>
  </si>
  <si>
    <t>YA 21JOG</t>
  </si>
  <si>
    <t>YA 31S</t>
  </si>
  <si>
    <t>YOK 31N</t>
  </si>
  <si>
    <t>YA 31EX</t>
  </si>
  <si>
    <t>YA 30C</t>
  </si>
  <si>
    <t>J 24</t>
  </si>
  <si>
    <t>本TCF</t>
  </si>
  <si>
    <t>FARR40</t>
  </si>
  <si>
    <r>
      <t>J</t>
    </r>
    <r>
      <rPr>
        <sz val="10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37</t>
    </r>
  </si>
  <si>
    <t xml:space="preserve"> BW 30 </t>
  </si>
  <si>
    <t>HighG 33</t>
  </si>
  <si>
    <t>TAK 33</t>
  </si>
  <si>
    <t>TAK 32</t>
  </si>
  <si>
    <r>
      <t>S</t>
    </r>
    <r>
      <rPr>
        <sz val="10"/>
        <rFont val="ＭＳ Ｐゴシック"/>
        <family val="3"/>
      </rPr>
      <t>wifft 33</t>
    </r>
  </si>
  <si>
    <t>HUNT 29.5</t>
  </si>
  <si>
    <t>N/M 9.5</t>
  </si>
  <si>
    <t>YOK 30/31</t>
  </si>
  <si>
    <t>YA 31F</t>
  </si>
  <si>
    <t>PETER30</t>
  </si>
  <si>
    <t>YOK 30S</t>
  </si>
  <si>
    <t>スカンピ</t>
  </si>
  <si>
    <r>
      <t>シーム 3</t>
    </r>
    <r>
      <rPr>
        <sz val="10"/>
        <rFont val="ＭＳ Ｐゴシック"/>
        <family val="3"/>
      </rPr>
      <t>3 トールリグ</t>
    </r>
  </si>
  <si>
    <t xml:space="preserve">PETER 37 </t>
  </si>
  <si>
    <t>NAKA 30</t>
  </si>
  <si>
    <r>
      <t>J</t>
    </r>
    <r>
      <rPr>
        <sz val="10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37.2</t>
    </r>
  </si>
  <si>
    <t>NAKA295</t>
  </si>
  <si>
    <t>P３４</t>
  </si>
  <si>
    <t>Y 30CⅡF</t>
  </si>
  <si>
    <r>
      <t>FEEL 32</t>
    </r>
    <r>
      <rPr>
        <sz val="10"/>
        <rFont val="ＭＳ Ｐゴシック"/>
        <family val="3"/>
      </rPr>
      <t>4CB</t>
    </r>
  </si>
  <si>
    <t xml:space="preserve"> ST 27</t>
  </si>
  <si>
    <t xml:space="preserve"> ST 21</t>
  </si>
  <si>
    <r>
      <t xml:space="preserve"> ST 2</t>
    </r>
    <r>
      <rPr>
        <sz val="10"/>
        <rFont val="ＭＳ Ｐゴシック"/>
        <family val="3"/>
      </rPr>
      <t>5</t>
    </r>
  </si>
  <si>
    <t xml:space="preserve"> ST 34</t>
  </si>
  <si>
    <t xml:space="preserve"> ST 34</t>
  </si>
  <si>
    <t xml:space="preserve"> ST 30</t>
  </si>
  <si>
    <t xml:space="preserve"> ST 30</t>
  </si>
  <si>
    <t>調整値</t>
  </si>
  <si>
    <t>2008/03/23</t>
  </si>
  <si>
    <t>第３５回　八代市長杯ヨットレース成績表</t>
  </si>
  <si>
    <t>森家つね</t>
  </si>
  <si>
    <t>島原</t>
  </si>
  <si>
    <t>ﾄﾚｰﾄﾞウィング</t>
  </si>
  <si>
    <t>ＹＡ２５Ⅱ</t>
  </si>
  <si>
    <t>むつごろ</t>
  </si>
  <si>
    <t>DNF</t>
  </si>
  <si>
    <t>(レーサークラス）</t>
  </si>
  <si>
    <t>（クルーザークラス）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</si>
</sst>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"/>
    <numFmt numFmtId="181" formatCode="0.00000_ "/>
    <numFmt numFmtId="182" formatCode="0.00_ "/>
    <numFmt numFmtId="183" formatCode="0.000_ "/>
    <numFmt numFmtId="184" formatCode="0.0000_ "/>
    <numFmt numFmtId="185" formatCode="0.000_);\(0.000\)"/>
    <numFmt numFmtId="186" formatCode="0.0_ "/>
    <numFmt numFmtId="187" formatCode="0.00_);\(0.00\)"/>
    <numFmt numFmtId="188" formatCode="0.0_);\(0.0\)"/>
    <numFmt numFmtId="189" formatCode="0.000000_ "/>
    <numFmt numFmtId="190" formatCode="0.0_);[Red]\(0.0\)"/>
    <numFmt numFmtId="191" formatCode="0.00_);[Red]\(0.00\)"/>
    <numFmt numFmtId="192" formatCode="0;_鰀"/>
    <numFmt numFmtId="193" formatCode="0;_Ⰰ"/>
    <numFmt numFmtId="194" formatCode="0.0;_Ⰰ"/>
    <numFmt numFmtId="195" formatCode="0.00;_Ⰰ"/>
    <numFmt numFmtId="196" formatCode="0_ "/>
    <numFmt numFmtId="197" formatCode="0.0;_鰀"/>
    <numFmt numFmtId="198" formatCode="0.00;_鰀"/>
    <numFmt numFmtId="199" formatCode="0.0"/>
    <numFmt numFmtId="200" formatCode="_ &quot;\&quot;* #,##0.0_ ;_ &quot;\&quot;* \-#,##0.0_ ;_ &quot;\&quot;* &quot;-&quot;?_ ;_ @_ "/>
    <numFmt numFmtId="201" formatCode="0;_ "/>
    <numFmt numFmtId="202" formatCode="0;_"/>
    <numFmt numFmtId="203" formatCode="0_);\(0\)"/>
    <numFmt numFmtId="204" formatCode="0_);[Red]\(0\)"/>
    <numFmt numFmtId="205" formatCode="0_ ;[Red]\-0\ "/>
    <numFmt numFmtId="206" formatCode="0.000_ ;[Red]\-0.000\ "/>
    <numFmt numFmtId="207" formatCode="0.00_ ;[Red]\-0.00\ "/>
    <numFmt numFmtId="208" formatCode="0.000_);[Red]\(0.000\)"/>
    <numFmt numFmtId="209" formatCode="h:mm:ss;@"/>
  </numFmts>
  <fonts count="17">
    <font>
      <sz val="10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ＭＳ Ｐゴシック"/>
      <family val="3"/>
    </font>
    <font>
      <sz val="12"/>
      <color indexed="8"/>
      <name val="明朝"/>
      <family val="1"/>
    </font>
    <font>
      <sz val="10"/>
      <color indexed="8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61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56" fontId="4" fillId="0" borderId="0" xfId="0" applyNumberFormat="1" applyFont="1" applyAlignment="1" quotePrefix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182" fontId="10" fillId="0" borderId="2" xfId="21" applyNumberFormat="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>
      <alignment vertical="center"/>
      <protection/>
    </xf>
    <xf numFmtId="207" fontId="10" fillId="0" borderId="4" xfId="21" applyNumberFormat="1" applyFont="1" applyBorder="1" applyAlignment="1">
      <alignment vertical="center"/>
      <protection/>
    </xf>
    <xf numFmtId="183" fontId="10" fillId="0" borderId="4" xfId="21" applyNumberFormat="1" applyFont="1" applyBorder="1" applyAlignment="1">
      <alignment horizontal="right" vertical="center"/>
      <protection/>
    </xf>
    <xf numFmtId="182" fontId="10" fillId="0" borderId="5" xfId="21" applyNumberFormat="1" applyFont="1" applyBorder="1" applyAlignment="1">
      <alignment horizontal="right" vertical="center"/>
      <protection/>
    </xf>
    <xf numFmtId="207" fontId="10" fillId="0" borderId="5" xfId="21" applyNumberFormat="1" applyFont="1" applyBorder="1" applyAlignment="1">
      <alignment vertical="center"/>
      <protection/>
    </xf>
    <xf numFmtId="196" fontId="13" fillId="2" borderId="5" xfId="16" applyNumberFormat="1" applyFont="1" applyFill="1" applyBorder="1" applyAlignment="1">
      <alignment horizontal="right" vertical="center"/>
    </xf>
    <xf numFmtId="183" fontId="10" fillId="0" borderId="5" xfId="21" applyNumberFormat="1" applyFont="1" applyBorder="1" applyAlignment="1">
      <alignment horizontal="right" vertical="center"/>
      <protection/>
    </xf>
    <xf numFmtId="183" fontId="10" fillId="0" borderId="6" xfId="21" applyNumberFormat="1" applyFont="1" applyBorder="1">
      <alignment vertical="center"/>
      <protection/>
    </xf>
    <xf numFmtId="0" fontId="10" fillId="0" borderId="7" xfId="21" applyNumberFormat="1" applyFont="1" applyBorder="1" applyAlignment="1">
      <alignment horizontal="left" vertical="center" indent="1"/>
      <protection/>
    </xf>
    <xf numFmtId="0" fontId="10" fillId="0" borderId="8" xfId="21" applyNumberFormat="1" applyFont="1" applyBorder="1" applyAlignment="1">
      <alignment horizontal="left" vertical="center" indent="1"/>
      <protection/>
    </xf>
    <xf numFmtId="182" fontId="10" fillId="0" borderId="8" xfId="21" applyNumberFormat="1" applyFont="1" applyBorder="1" applyAlignment="1">
      <alignment horizontal="right" vertical="center"/>
      <protection/>
    </xf>
    <xf numFmtId="182" fontId="10" fillId="0" borderId="9" xfId="21" applyNumberFormat="1" applyFont="1" applyBorder="1" applyAlignment="1">
      <alignment horizontal="right" vertical="center"/>
      <protection/>
    </xf>
    <xf numFmtId="207" fontId="10" fillId="0" borderId="9" xfId="21" applyNumberFormat="1" applyFont="1" applyBorder="1" applyAlignment="1">
      <alignment vertical="center"/>
      <protection/>
    </xf>
    <xf numFmtId="196" fontId="13" fillId="2" borderId="9" xfId="16" applyNumberFormat="1" applyFont="1" applyFill="1" applyBorder="1" applyAlignment="1">
      <alignment horizontal="right" vertical="center"/>
    </xf>
    <xf numFmtId="183" fontId="10" fillId="0" borderId="9" xfId="21" applyNumberFormat="1" applyFont="1" applyBorder="1" applyAlignment="1">
      <alignment horizontal="right" vertical="center"/>
      <protection/>
    </xf>
    <xf numFmtId="183" fontId="10" fillId="0" borderId="10" xfId="21" applyNumberFormat="1" applyFont="1" applyBorder="1">
      <alignment vertical="center"/>
      <protection/>
    </xf>
    <xf numFmtId="0" fontId="10" fillId="0" borderId="11" xfId="21" applyNumberFormat="1" applyFont="1" applyBorder="1" applyAlignment="1">
      <alignment horizontal="left" vertical="center" indent="1"/>
      <protection/>
    </xf>
    <xf numFmtId="0" fontId="10" fillId="0" borderId="7" xfId="21" applyNumberFormat="1" applyFont="1" applyBorder="1" applyAlignment="1">
      <alignment vertical="center"/>
      <protection/>
    </xf>
    <xf numFmtId="0" fontId="10" fillId="0" borderId="12" xfId="21" applyFont="1" applyBorder="1" applyAlignment="1">
      <alignment vertical="center"/>
      <protection/>
    </xf>
    <xf numFmtId="182" fontId="10" fillId="0" borderId="13" xfId="21" applyNumberFormat="1" applyFont="1" applyBorder="1" applyAlignment="1">
      <alignment horizontal="right" vertical="center"/>
      <protection/>
    </xf>
    <xf numFmtId="207" fontId="10" fillId="0" borderId="13" xfId="21" applyNumberFormat="1" applyFont="1" applyBorder="1" applyAlignment="1">
      <alignment vertical="center"/>
      <protection/>
    </xf>
    <xf numFmtId="196" fontId="13" fillId="2" borderId="13" xfId="16" applyNumberFormat="1" applyFont="1" applyFill="1" applyBorder="1" applyAlignment="1">
      <alignment horizontal="right" vertical="center"/>
    </xf>
    <xf numFmtId="183" fontId="10" fillId="0" borderId="13" xfId="21" applyNumberFormat="1" applyFont="1" applyBorder="1" applyAlignment="1">
      <alignment horizontal="right" vertical="center"/>
      <protection/>
    </xf>
    <xf numFmtId="183" fontId="10" fillId="0" borderId="14" xfId="21" applyNumberFormat="1" applyFont="1" applyBorder="1">
      <alignment vertical="center"/>
      <protection/>
    </xf>
    <xf numFmtId="190" fontId="10" fillId="0" borderId="0" xfId="21" applyNumberFormat="1">
      <alignment vertical="center"/>
      <protection/>
    </xf>
    <xf numFmtId="182" fontId="10" fillId="0" borderId="0" xfId="21" applyNumberFormat="1" applyAlignment="1">
      <alignment horizontal="right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5" xfId="21" applyFont="1" applyFill="1" applyBorder="1" applyAlignment="1">
      <alignment horizontal="center" vertical="center"/>
      <protection/>
    </xf>
    <xf numFmtId="0" fontId="10" fillId="0" borderId="7" xfId="21" applyNumberFormat="1" applyFont="1" applyBorder="1" applyAlignment="1">
      <alignment horizontal="left" vertical="center"/>
      <protection/>
    </xf>
    <xf numFmtId="0" fontId="10" fillId="0" borderId="16" xfId="21" applyNumberFormat="1" applyFont="1" applyBorder="1" applyAlignment="1">
      <alignment horizontal="left" vertical="center"/>
      <protection/>
    </xf>
    <xf numFmtId="0" fontId="10" fillId="0" borderId="11" xfId="21" applyNumberFormat="1" applyFont="1" applyBorder="1" applyAlignment="1">
      <alignment horizontal="left" vertical="center"/>
      <protection/>
    </xf>
    <xf numFmtId="0" fontId="10" fillId="0" borderId="17" xfId="21" applyNumberFormat="1" applyFont="1" applyBorder="1" applyAlignment="1">
      <alignment horizontal="left" vertical="center" indent="1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5" xfId="21" applyNumberFormat="1" applyFont="1" applyBorder="1" applyAlignment="1">
      <alignment horizontal="left" vertical="center"/>
      <protection/>
    </xf>
    <xf numFmtId="207" fontId="10" fillId="0" borderId="2" xfId="21" applyNumberFormat="1" applyFont="1" applyBorder="1" applyAlignment="1">
      <alignment vertical="center"/>
      <protection/>
    </xf>
    <xf numFmtId="183" fontId="10" fillId="0" borderId="2" xfId="21" applyNumberFormat="1" applyFont="1" applyBorder="1" applyAlignment="1">
      <alignment horizontal="right" vertical="center"/>
      <protection/>
    </xf>
    <xf numFmtId="2" fontId="0" fillId="0" borderId="18" xfId="0" applyNumberFormat="1" applyFont="1" applyBorder="1" applyAlignment="1">
      <alignment horizontal="right" vertical="center"/>
    </xf>
    <xf numFmtId="183" fontId="0" fillId="0" borderId="19" xfId="0" applyNumberFormat="1" applyFont="1" applyBorder="1" applyAlignment="1">
      <alignment horizontal="right" vertical="center"/>
    </xf>
    <xf numFmtId="0" fontId="10" fillId="0" borderId="1" xfId="21" applyNumberFormat="1" applyFont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center" vertical="center"/>
      <protection/>
    </xf>
    <xf numFmtId="0" fontId="10" fillId="0" borderId="21" xfId="21" applyNumberFormat="1" applyFont="1" applyBorder="1" applyAlignment="1">
      <alignment horizontal="left" vertical="center"/>
      <protection/>
    </xf>
    <xf numFmtId="0" fontId="10" fillId="0" borderId="22" xfId="21" applyNumberFormat="1" applyFont="1" applyBorder="1" applyAlignment="1">
      <alignment horizontal="left" vertical="center"/>
      <protection/>
    </xf>
    <xf numFmtId="0" fontId="10" fillId="0" borderId="23" xfId="21" applyNumberFormat="1" applyFont="1" applyBorder="1" applyAlignment="1">
      <alignment horizontal="left" vertical="center"/>
      <protection/>
    </xf>
    <xf numFmtId="0" fontId="10" fillId="0" borderId="22" xfId="21" applyNumberFormat="1" applyFont="1" applyBorder="1" applyAlignment="1">
      <alignment vertical="center"/>
      <protection/>
    </xf>
    <xf numFmtId="0" fontId="10" fillId="0" borderId="22" xfId="21" applyNumberFormat="1" applyFont="1" applyBorder="1" applyAlignment="1">
      <alignment horizontal="left" vertical="center" indent="1"/>
      <protection/>
    </xf>
    <xf numFmtId="0" fontId="10" fillId="0" borderId="24" xfId="21" applyNumberFormat="1" applyFont="1" applyBorder="1" applyAlignment="1">
      <alignment horizontal="left" vertical="center" indent="1"/>
      <protection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/>
    </xf>
    <xf numFmtId="2" fontId="0" fillId="0" borderId="5" xfId="0" applyNumberFormat="1" applyFont="1" applyBorder="1" applyAlignment="1">
      <alignment horizontal="right" vertical="center"/>
    </xf>
    <xf numFmtId="207" fontId="10" fillId="0" borderId="18" xfId="21" applyNumberFormat="1" applyFont="1" applyBorder="1" applyAlignment="1">
      <alignment vertical="center"/>
      <protection/>
    </xf>
    <xf numFmtId="183" fontId="10" fillId="0" borderId="19" xfId="21" applyNumberFormat="1" applyFont="1" applyBorder="1" applyAlignment="1">
      <alignment horizontal="right" vertical="center"/>
      <protection/>
    </xf>
    <xf numFmtId="183" fontId="0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/>
    </xf>
    <xf numFmtId="21" fontId="4" fillId="3" borderId="1" xfId="0" applyNumberFormat="1" applyFont="1" applyFill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209" fontId="4" fillId="0" borderId="1" xfId="0" applyNumberFormat="1" applyFont="1" applyBorder="1" applyAlignment="1">
      <alignment horizontal="center"/>
    </xf>
    <xf numFmtId="0" fontId="10" fillId="0" borderId="0" xfId="21" applyFont="1">
      <alignment vertical="center"/>
      <protection/>
    </xf>
    <xf numFmtId="0" fontId="10" fillId="0" borderId="25" xfId="21" applyNumberFormat="1" applyFont="1" applyBorder="1" applyAlignment="1">
      <alignment horizontal="left" vertical="center"/>
      <protection/>
    </xf>
    <xf numFmtId="0" fontId="5" fillId="0" borderId="26" xfId="0" applyFont="1" applyBorder="1" applyAlignment="1">
      <alignment horizontal="left"/>
    </xf>
    <xf numFmtId="196" fontId="16" fillId="2" borderId="6" xfId="16" applyNumberFormat="1" applyFont="1" applyFill="1" applyBorder="1" applyAlignment="1">
      <alignment horizontal="right" vertical="center"/>
    </xf>
    <xf numFmtId="183" fontId="0" fillId="0" borderId="18" xfId="0" applyNumberFormat="1" applyFont="1" applyBorder="1" applyAlignment="1">
      <alignment/>
    </xf>
    <xf numFmtId="0" fontId="15" fillId="3" borderId="1" xfId="0" applyFont="1" applyFill="1" applyBorder="1" applyAlignment="1">
      <alignment horizontal="right"/>
    </xf>
    <xf numFmtId="183" fontId="4" fillId="0" borderId="1" xfId="0" applyNumberFormat="1" applyFont="1" applyBorder="1" applyAlignment="1">
      <alignment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83" fontId="10" fillId="0" borderId="0" xfId="21" applyNumberFormat="1">
      <alignment vertical="center"/>
      <protection/>
    </xf>
    <xf numFmtId="208" fontId="10" fillId="0" borderId="0" xfId="21" applyNumberFormat="1">
      <alignment vertical="center"/>
      <protection/>
    </xf>
    <xf numFmtId="208" fontId="10" fillId="0" borderId="6" xfId="21" applyNumberFormat="1" applyFont="1" applyBorder="1">
      <alignment vertical="center"/>
      <protection/>
    </xf>
    <xf numFmtId="0" fontId="10" fillId="0" borderId="27" xfId="21" applyNumberFormat="1" applyFont="1" applyBorder="1" applyAlignment="1">
      <alignment horizontal="left" vertical="center"/>
      <protection/>
    </xf>
    <xf numFmtId="182" fontId="10" fillId="0" borderId="28" xfId="21" applyNumberFormat="1" applyFont="1" applyBorder="1" applyAlignment="1">
      <alignment horizontal="right" vertical="center"/>
      <protection/>
    </xf>
    <xf numFmtId="207" fontId="10" fillId="0" borderId="8" xfId="21" applyNumberFormat="1" applyFont="1" applyBorder="1" applyAlignment="1">
      <alignment vertical="center"/>
      <protection/>
    </xf>
    <xf numFmtId="182" fontId="10" fillId="0" borderId="29" xfId="21" applyNumberFormat="1" applyFont="1" applyBorder="1" applyAlignment="1">
      <alignment horizontal="right" vertical="center"/>
      <protection/>
    </xf>
    <xf numFmtId="182" fontId="10" fillId="0" borderId="20" xfId="21" applyNumberFormat="1" applyFont="1" applyBorder="1" applyAlignment="1">
      <alignment horizontal="right" vertical="center"/>
      <protection/>
    </xf>
    <xf numFmtId="2" fontId="0" fillId="0" borderId="8" xfId="0" applyNumberFormat="1" applyFont="1" applyBorder="1" applyAlignment="1">
      <alignment horizontal="right" vertical="center"/>
    </xf>
    <xf numFmtId="182" fontId="10" fillId="0" borderId="30" xfId="21" applyNumberFormat="1" applyFont="1" applyBorder="1" applyAlignment="1">
      <alignment horizontal="right" vertical="center"/>
      <protection/>
    </xf>
    <xf numFmtId="2" fontId="0" fillId="0" borderId="30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/>
    </xf>
    <xf numFmtId="182" fontId="10" fillId="0" borderId="18" xfId="0" applyNumberFormat="1" applyFont="1" applyBorder="1" applyAlignment="1">
      <alignment horizontal="left"/>
    </xf>
    <xf numFmtId="0" fontId="10" fillId="0" borderId="18" xfId="21" applyFont="1" applyBorder="1" applyAlignment="1">
      <alignment horizontal="left" vertical="center"/>
      <protection/>
    </xf>
    <xf numFmtId="0" fontId="10" fillId="0" borderId="31" xfId="21" applyFont="1" applyBorder="1" applyAlignment="1">
      <alignment horizontal="left" vertical="center"/>
      <protection/>
    </xf>
    <xf numFmtId="183" fontId="10" fillId="4" borderId="0" xfId="21" applyNumberFormat="1" applyFill="1">
      <alignment vertical="center"/>
      <protection/>
    </xf>
    <xf numFmtId="183" fontId="10" fillId="5" borderId="0" xfId="21" applyNumberFormat="1" applyFill="1">
      <alignment vertical="center"/>
      <protection/>
    </xf>
    <xf numFmtId="183" fontId="10" fillId="6" borderId="0" xfId="21" applyNumberFormat="1" applyFill="1">
      <alignment vertical="center"/>
      <protection/>
    </xf>
    <xf numFmtId="9" fontId="10" fillId="0" borderId="0" xfId="21" applyNumberFormat="1">
      <alignment vertical="center"/>
      <protection/>
    </xf>
    <xf numFmtId="0" fontId="4" fillId="0" borderId="7" xfId="0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PH-HANDICAP200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F28" sqref="F28"/>
    </sheetView>
  </sheetViews>
  <sheetFormatPr defaultColWidth="9.140625" defaultRowHeight="12"/>
  <cols>
    <col min="1" max="1" width="6.8515625" style="0" customWidth="1"/>
    <col min="2" max="2" width="7.28125" style="1" customWidth="1"/>
    <col min="3" max="3" width="17.7109375" style="1" customWidth="1"/>
    <col min="4" max="4" width="21.140625" style="1" customWidth="1"/>
    <col min="5" max="5" width="11.00390625" style="1" customWidth="1"/>
    <col min="6" max="6" width="12.421875" style="1" bestFit="1" customWidth="1"/>
    <col min="7" max="7" width="9.140625" style="1" customWidth="1"/>
    <col min="8" max="8" width="13.00390625" style="1" customWidth="1"/>
    <col min="9" max="9" width="11.28125" style="1" customWidth="1"/>
    <col min="10" max="10" width="6.00390625" style="1" customWidth="1"/>
    <col min="11" max="11" width="10.421875" style="1" customWidth="1"/>
    <col min="12" max="12" width="9.00390625" style="1" customWidth="1"/>
    <col min="13" max="15" width="4.8515625" style="0" customWidth="1"/>
    <col min="16" max="16" width="4.7109375" style="0" customWidth="1"/>
    <col min="17" max="18" width="4.8515625" style="0" customWidth="1"/>
    <col min="19" max="19" width="4.7109375" style="0" customWidth="1"/>
    <col min="20" max="20" width="4.8515625" style="0" customWidth="1"/>
    <col min="21" max="21" width="5.00390625" style="0" customWidth="1"/>
    <col min="22" max="22" width="5.8515625" style="0" customWidth="1"/>
    <col min="23" max="23" width="6.00390625" style="0" customWidth="1"/>
    <col min="24" max="237" width="8.421875" style="0" bestFit="1" customWidth="1"/>
    <col min="238" max="242" width="9.00390625" style="0" bestFit="1" customWidth="1"/>
    <col min="243" max="16384" width="9.00390625" style="0" customWidth="1"/>
  </cols>
  <sheetData>
    <row r="2" spans="2:9" ht="18.75">
      <c r="B2" s="6" t="s">
        <v>198</v>
      </c>
      <c r="C2" s="6"/>
      <c r="F2" s="65"/>
      <c r="G2" s="65" t="s">
        <v>0</v>
      </c>
      <c r="H2" s="3" t="s">
        <v>197</v>
      </c>
      <c r="I2" s="66">
        <v>0.375</v>
      </c>
    </row>
    <row r="3" spans="1:12" ht="14.25">
      <c r="A3" s="7" t="s">
        <v>10</v>
      </c>
      <c r="B3" s="2" t="s">
        <v>1</v>
      </c>
      <c r="C3" s="2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59" t="s">
        <v>7</v>
      </c>
      <c r="I3" s="59" t="s">
        <v>8</v>
      </c>
      <c r="J3" s="5" t="s">
        <v>135</v>
      </c>
      <c r="K3" s="5" t="s">
        <v>130</v>
      </c>
      <c r="L3" s="59" t="s">
        <v>9</v>
      </c>
    </row>
    <row r="4" spans="1:12" ht="14.25">
      <c r="A4" s="100" t="s">
        <v>205</v>
      </c>
      <c r="B4" s="101"/>
      <c r="C4" s="102"/>
      <c r="D4" s="2"/>
      <c r="E4" s="4"/>
      <c r="F4" s="2"/>
      <c r="G4" s="2"/>
      <c r="H4" s="59"/>
      <c r="I4" s="59"/>
      <c r="J4" s="5"/>
      <c r="K4" s="5"/>
      <c r="L4" s="59"/>
    </row>
    <row r="5" spans="1:12" ht="14.25">
      <c r="A5" s="8">
        <f>IF(K5="","",RANK(K5,K$4:K$11,5))</f>
        <v>1</v>
      </c>
      <c r="B5" s="5" t="str">
        <f>IF(ISERROR(VLOOKUP($C5,'熊本  (200７)'!$A$2:$G$84,2,FALSE)),"",VLOOKUP($C5,'熊本  (200７)'!$A$2:$G$84,2,FALSE))</f>
        <v>八代</v>
      </c>
      <c r="C5" s="5" t="s">
        <v>150</v>
      </c>
      <c r="D5" s="5" t="str">
        <f>IF(ISERROR(VLOOKUP($C5,'熊本  (200７)'!$A$2:$H$84,3,FALSE)),"",VLOOKUP($C5,'熊本  (200７)'!$A$2:$H$84,3,FALSE))</f>
        <v>J 120</v>
      </c>
      <c r="E5" s="75">
        <v>5481</v>
      </c>
      <c r="F5" s="60" t="s">
        <v>140</v>
      </c>
      <c r="G5" s="76">
        <f>IF(ISERROR(VLOOKUP($C5,'熊本  (200７)'!$A$2:$H$84,3,FALSE)),"",VLOOKUP($C5,'熊本  (200７)'!$A$2:$H$84,8,FALSE))</f>
        <v>0.816187</v>
      </c>
      <c r="H5" s="67">
        <v>0.5200694444444445</v>
      </c>
      <c r="I5" s="68">
        <f aca="true" t="shared" si="0" ref="I5:I11">IF(ISTEXT(H5),"",IF(H5-$I$2&lt;0,"",H5-$I$2))</f>
        <v>0.14506944444444447</v>
      </c>
      <c r="J5" s="59"/>
      <c r="K5" s="69">
        <f aca="true" t="shared" si="1" ref="K5:K11">IF(I5="","",I5*G5*(1+J5))</f>
        <v>0.1184037946527778</v>
      </c>
      <c r="L5" s="8">
        <v>1</v>
      </c>
    </row>
    <row r="6" spans="1:12" ht="14.25">
      <c r="A6" s="8">
        <f aca="true" t="shared" si="2" ref="A6:A11">IF(K6="","",RANK(K6,K$4:K$11,5))</f>
        <v>2</v>
      </c>
      <c r="B6" s="5" t="str">
        <f>IF(ISERROR(VLOOKUP($C6,'熊本  (200７)'!$A$2:$G$84,2,FALSE)),"",VLOOKUP($C6,'熊本  (200７)'!$A$2:$G$84,2,FALSE))</f>
        <v>八代</v>
      </c>
      <c r="C6" s="78" t="s">
        <v>152</v>
      </c>
      <c r="D6" s="5" t="str">
        <f>IF(ISERROR(VLOOKUP($C6,'熊本  (200７)'!$A$2:$H$84,3,FALSE)),"",VLOOKUP($C6,'熊本  (200７)'!$A$2:$H$84,3,FALSE))</f>
        <v> ST 30</v>
      </c>
      <c r="E6" s="75">
        <v>6603</v>
      </c>
      <c r="F6" s="77" t="s">
        <v>144</v>
      </c>
      <c r="G6" s="76">
        <f>IF(ISERROR(VLOOKUP($C6,'熊本  (200７)'!$A$2:$H$84,3,FALSE)),"",VLOOKUP($C6,'熊本  (200７)'!$A$2:$H$84,8,FALSE))</f>
        <v>0.696923</v>
      </c>
      <c r="H6" s="67">
        <v>0.5476388888888889</v>
      </c>
      <c r="I6" s="68">
        <f t="shared" si="0"/>
        <v>0.1726388888888889</v>
      </c>
      <c r="J6" s="59"/>
      <c r="K6" s="69">
        <f t="shared" si="1"/>
        <v>0.12031601236111111</v>
      </c>
      <c r="L6" s="8">
        <v>6</v>
      </c>
    </row>
    <row r="7" spans="1:12" ht="14.25">
      <c r="A7" s="8">
        <f t="shared" si="2"/>
        <v>3</v>
      </c>
      <c r="B7" s="5" t="str">
        <f>IF(ISERROR(VLOOKUP($C7,'熊本  (200７)'!$A$2:$G$84,2,FALSE)),"",VLOOKUP($C7,'熊本  (200７)'!$A$2:$G$84,2,FALSE))</f>
        <v>熊本</v>
      </c>
      <c r="C7" s="99" t="s">
        <v>151</v>
      </c>
      <c r="D7" s="5" t="str">
        <f>IF(ISERROR(VLOOKUP($C7,'熊本  (200７)'!$A$2:$H$84,3,FALSE)),"",VLOOKUP($C7,'熊本  (200７)'!$A$2:$H$84,3,FALSE))</f>
        <v>YA 31F</v>
      </c>
      <c r="E7" s="75"/>
      <c r="F7" s="60" t="s">
        <v>148</v>
      </c>
      <c r="G7" s="76">
        <f>IF(ISERROR(VLOOKUP($C7,'熊本  (200７)'!$A$2:$H$84,3,FALSE)),"",VLOOKUP($C7,'熊本  (200７)'!$A$2:$H$84,8,FALSE))</f>
        <v>0.7423949813511608</v>
      </c>
      <c r="H7" s="67">
        <v>0.5401041666666667</v>
      </c>
      <c r="I7" s="68">
        <f t="shared" si="0"/>
        <v>0.16510416666666672</v>
      </c>
      <c r="J7" s="59"/>
      <c r="K7" s="69">
        <f t="shared" si="1"/>
        <v>0.12257250473349898</v>
      </c>
      <c r="L7" s="8">
        <v>4</v>
      </c>
    </row>
    <row r="8" spans="1:12" ht="14.25">
      <c r="A8" s="8">
        <f t="shared" si="2"/>
        <v>4</v>
      </c>
      <c r="B8" s="5" t="str">
        <f>IF(ISERROR(VLOOKUP($C8,'熊本  (200７)'!$A$2:$G$84,2,FALSE)),"",VLOOKUP($C8,'熊本  (200７)'!$A$2:$G$84,2,FALSE))</f>
        <v>八代</v>
      </c>
      <c r="C8" s="51" t="s">
        <v>124</v>
      </c>
      <c r="D8" s="5" t="str">
        <f>IF(ISERROR(VLOOKUP($C8,'熊本  (200７)'!$A$2:$H$84,3,FALSE)),"",VLOOKUP($C8,'熊本  (200７)'!$A$2:$H$84,3,FALSE))</f>
        <v>BHB 35(スペシャル)</v>
      </c>
      <c r="E8" s="75"/>
      <c r="F8" s="60" t="s">
        <v>137</v>
      </c>
      <c r="G8" s="76">
        <f>IF(ISERROR(VLOOKUP($C8,'熊本  (200７)'!$A$2:$H$84,3,FALSE)),"",VLOOKUP($C8,'熊本  (200７)'!$A$2:$H$84,8,FALSE))</f>
        <v>0.759984</v>
      </c>
      <c r="H8" s="67">
        <v>0.5381712962962962</v>
      </c>
      <c r="I8" s="68">
        <f t="shared" si="0"/>
        <v>0.16317129629629623</v>
      </c>
      <c r="J8" s="59"/>
      <c r="K8" s="69">
        <f t="shared" si="1"/>
        <v>0.1240075744444444</v>
      </c>
      <c r="L8" s="8">
        <v>3</v>
      </c>
    </row>
    <row r="9" spans="1:12" ht="14.25">
      <c r="A9" s="8">
        <f t="shared" si="2"/>
        <v>5</v>
      </c>
      <c r="B9" s="5" t="str">
        <f>IF(ISERROR(VLOOKUP($C9,'熊本  (200７)'!$A$2:$G$84,2,FALSE)),"",VLOOKUP($C9,'熊本  (200７)'!$A$2:$G$84,2,FALSE))</f>
        <v>ｻﾝﾗｲｽﾞ</v>
      </c>
      <c r="C9" s="98" t="s">
        <v>149</v>
      </c>
      <c r="D9" s="5" t="str">
        <f>IF(ISERROR(VLOOKUP($C9,'熊本  (200７)'!$A$2:$H$84,3,FALSE)),"",VLOOKUP($C9,'熊本  (200７)'!$A$2:$H$84,3,FALSE))</f>
        <v>シーム 33 トールリグ</v>
      </c>
      <c r="E9" s="75"/>
      <c r="F9" s="60" t="s">
        <v>146</v>
      </c>
      <c r="G9" s="76">
        <f>IF(ISERROR(VLOOKUP($C9,'熊本  (200７)'!$A$2:$H$84,3,FALSE)),"",VLOOKUP($C9,'熊本  (200７)'!$A$2:$H$84,8,FALSE))</f>
        <v>0.786588</v>
      </c>
      <c r="H9" s="67">
        <v>0.5343865740740741</v>
      </c>
      <c r="I9" s="68">
        <f t="shared" si="0"/>
        <v>0.15938657407407408</v>
      </c>
      <c r="J9" s="59"/>
      <c r="K9" s="69">
        <f t="shared" si="1"/>
        <v>0.12537156652777778</v>
      </c>
      <c r="L9" s="8">
        <v>2</v>
      </c>
    </row>
    <row r="10" spans="1:12" ht="14.25">
      <c r="A10" s="8">
        <f t="shared" si="2"/>
        <v>6</v>
      </c>
      <c r="B10" s="5" t="str">
        <f>IF(ISERROR(VLOOKUP($C10,'熊本  (200７)'!$A$2:$G$84,2,FALSE)),"",VLOOKUP($C10,'熊本  (200７)'!$A$2:$G$84,2,FALSE))</f>
        <v>八代</v>
      </c>
      <c r="C10" s="51" t="s">
        <v>153</v>
      </c>
      <c r="D10" s="5" t="str">
        <f>IF(ISERROR(VLOOKUP($C10,'熊本  (200７)'!$A$2:$H$84,3,FALSE)),"",VLOOKUP($C10,'熊本  (200７)'!$A$2:$H$84,3,FALSE))</f>
        <v>TAK 33</v>
      </c>
      <c r="E10" s="75">
        <v>3435</v>
      </c>
      <c r="F10" s="60" t="s">
        <v>136</v>
      </c>
      <c r="G10" s="76">
        <f>IF(ISERROR(VLOOKUP($C10,'熊本  (200７)'!$A$2:$H$84,3,FALSE)),"",VLOOKUP($C10,'熊本  (200７)'!$A$2:$H$84,8,FALSE))</f>
        <v>0.7351190000000001</v>
      </c>
      <c r="H10" s="67">
        <v>0.546087962962963</v>
      </c>
      <c r="I10" s="68">
        <f t="shared" si="0"/>
        <v>0.17108796296296302</v>
      </c>
      <c r="J10" s="59"/>
      <c r="K10" s="69">
        <f t="shared" si="1"/>
        <v>0.12577001224537043</v>
      </c>
      <c r="L10" s="8">
        <v>5</v>
      </c>
    </row>
    <row r="11" spans="1:12" ht="14.25">
      <c r="A11" s="8">
        <f t="shared" si="2"/>
      </c>
      <c r="B11" s="5" t="str">
        <f>IF(ISERROR(VLOOKUP($C11,'熊本  (200７)'!$A$2:$G$84,2,FALSE)),"",VLOOKUP($C11,'熊本  (200７)'!$A$2:$G$84,2,FALSE))</f>
        <v>八代</v>
      </c>
      <c r="C11" s="51" t="s">
        <v>71</v>
      </c>
      <c r="D11" s="5" t="str">
        <f>IF(ISERROR(VLOOKUP($C11,'熊本  (200７)'!$A$2:$H$84,3,FALSE)),"",VLOOKUP($C11,'熊本  (200７)'!$A$2:$H$84,3,FALSE))</f>
        <v>BHB 27</v>
      </c>
      <c r="E11" s="75">
        <v>2679</v>
      </c>
      <c r="F11" s="60" t="s">
        <v>134</v>
      </c>
      <c r="G11" s="76">
        <f>IF(ISERROR(VLOOKUP($C11,'熊本  (200７)'!$A$2:$H$84,3,FALSE)),"",VLOOKUP($C11,'熊本  (200７)'!$A$2:$H$84,8,FALSE))</f>
        <v>0.730699</v>
      </c>
      <c r="H11" s="67" t="s">
        <v>204</v>
      </c>
      <c r="I11" s="68">
        <f t="shared" si="0"/>
      </c>
      <c r="J11" s="59"/>
      <c r="K11" s="69">
        <f t="shared" si="1"/>
      </c>
      <c r="L11" s="8" t="s">
        <v>204</v>
      </c>
    </row>
    <row r="12" spans="1:12" ht="14.25">
      <c r="A12" s="7"/>
      <c r="B12" s="2"/>
      <c r="C12" s="2"/>
      <c r="D12" s="2"/>
      <c r="E12" s="4"/>
      <c r="F12" s="2"/>
      <c r="G12" s="2"/>
      <c r="H12" s="59"/>
      <c r="I12" s="59"/>
      <c r="J12" s="5"/>
      <c r="K12" s="5"/>
      <c r="L12" s="59"/>
    </row>
    <row r="13" spans="1:12" ht="14.25">
      <c r="A13" s="100" t="s">
        <v>206</v>
      </c>
      <c r="B13" s="101"/>
      <c r="C13" s="102"/>
      <c r="D13" s="2"/>
      <c r="E13" s="4"/>
      <c r="F13" s="2"/>
      <c r="G13" s="2"/>
      <c r="H13" s="59"/>
      <c r="I13" s="59"/>
      <c r="J13" s="5"/>
      <c r="K13" s="5"/>
      <c r="L13" s="59"/>
    </row>
    <row r="14" spans="1:12" ht="14.25">
      <c r="A14" s="8">
        <f>IF(K14="","",RANK(K14,K$14:K$17,14))</f>
        <v>1</v>
      </c>
      <c r="B14" s="5" t="str">
        <f>IF(ISERROR(VLOOKUP($C14,'熊本  (200７)'!$A$2:$G$84,2,FALSE)),"",VLOOKUP($C14,'熊本  (200７)'!$A$2:$G$84,2,FALSE))</f>
        <v>八代</v>
      </c>
      <c r="C14" s="5" t="s">
        <v>131</v>
      </c>
      <c r="D14" s="5" t="str">
        <f>IF(ISERROR(VLOOKUP($C14,'熊本  (200７)'!$A$2:$H$84,3,FALSE)),"",VLOOKUP($C14,'熊本  (200７)'!$A$2:$H$84,3,FALSE))</f>
        <v>YA 21JOG</v>
      </c>
      <c r="E14" s="75"/>
      <c r="F14" s="77" t="s">
        <v>145</v>
      </c>
      <c r="G14" s="76">
        <f>IF(ISERROR(VLOOKUP($C14,'熊本  (200７)'!$A$2:$H$84,3,FALSE)),"",VLOOKUP($C14,'熊本  (200７)'!$A$2:$H$84,8,FALSE))</f>
        <v>0.626</v>
      </c>
      <c r="H14" s="67">
        <v>0.4966435185185185</v>
      </c>
      <c r="I14" s="68">
        <f aca="true" t="shared" si="3" ref="I14:I19">IF(ISTEXT(H14),"",IF(H14-$I$2&lt;0,"",H14-$I$2))</f>
        <v>0.12164351851851851</v>
      </c>
      <c r="J14" s="59"/>
      <c r="K14" s="69">
        <f aca="true" t="shared" si="4" ref="K14:K19">IF(I14="","",I14*G14*(1+J14))</f>
        <v>0.0761488425925926</v>
      </c>
      <c r="L14" s="5">
        <v>2</v>
      </c>
    </row>
    <row r="15" spans="1:12" ht="14.25">
      <c r="A15" s="8">
        <f>IF(K15="","",RANK(K15,K$14:K$17,14))</f>
        <v>2</v>
      </c>
      <c r="B15" s="5" t="str">
        <f>IF(ISERROR(VLOOKUP($C15,'熊本  (200７)'!$A$2:$G$84,2,FALSE)),"",VLOOKUP($C15,'熊本  (200７)'!$A$2:$G$84,2,FALSE))</f>
        <v>八代</v>
      </c>
      <c r="C15" s="5" t="s">
        <v>203</v>
      </c>
      <c r="D15" s="5" t="str">
        <f>IF(ISERROR(VLOOKUP($C15,'熊本  (200７)'!$A$2:$H$84,3,FALSE)),"",VLOOKUP($C15,'熊本  (200７)'!$A$2:$H$84,3,FALSE))</f>
        <v>YA 31EX</v>
      </c>
      <c r="E15" s="75"/>
      <c r="F15" s="60" t="s">
        <v>141</v>
      </c>
      <c r="G15" s="76">
        <f>IF(ISERROR(VLOOKUP($C15,'熊本  (200７)'!$A$2:$H$84,3,FALSE)),"",VLOOKUP($C15,'熊本  (200７)'!$A$2:$H$84,8,FALSE))</f>
        <v>0.6921130000000001</v>
      </c>
      <c r="H15" s="67">
        <v>0.4928125</v>
      </c>
      <c r="I15" s="68">
        <f t="shared" si="3"/>
        <v>0.11781249999999999</v>
      </c>
      <c r="J15" s="59"/>
      <c r="K15" s="69">
        <f t="shared" si="4"/>
        <v>0.08153956281250001</v>
      </c>
      <c r="L15" s="8">
        <v>1</v>
      </c>
    </row>
    <row r="16" spans="1:12" ht="14.25">
      <c r="A16" s="8">
        <f>IF(K16="","",RANK(K16,K$14:K$17,14))</f>
        <v>3</v>
      </c>
      <c r="B16" s="5" t="str">
        <f>IF(ISERROR(VLOOKUP($C16,'熊本  (200７)'!$A$2:$G$84,2,FALSE)),"",VLOOKUP($C16,'熊本  (200７)'!$A$2:$G$84,2,FALSE))</f>
        <v>八代</v>
      </c>
      <c r="C16" s="51" t="s">
        <v>154</v>
      </c>
      <c r="D16" s="5" t="str">
        <f>IF(ISERROR(VLOOKUP($C16,'熊本  (200７)'!$A$2:$H$84,3,FALSE)),"",VLOOKUP($C16,'熊本  (200７)'!$A$2:$H$84,3,FALSE))</f>
        <v>HUNT 29.5</v>
      </c>
      <c r="E16" s="75">
        <v>295</v>
      </c>
      <c r="F16" s="60" t="s">
        <v>143</v>
      </c>
      <c r="G16" s="76">
        <f>IF(ISERROR(VLOOKUP($C16,'熊本  (200７)'!$A$2:$H$84,3,FALSE)),"",VLOOKUP($C16,'熊本  (200７)'!$A$2:$H$84,8,FALSE))</f>
        <v>0.672311</v>
      </c>
      <c r="H16" s="67">
        <v>0.4990509259259259</v>
      </c>
      <c r="I16" s="68">
        <f t="shared" si="3"/>
        <v>0.12405092592592593</v>
      </c>
      <c r="J16" s="59"/>
      <c r="K16" s="69">
        <f t="shared" si="4"/>
        <v>0.08340080206018519</v>
      </c>
      <c r="L16" s="8">
        <v>3</v>
      </c>
    </row>
    <row r="17" spans="1:12" ht="14.25">
      <c r="A17" s="8">
        <f>IF(K17="","",RANK(K17,K$14:K$17,14))</f>
        <v>4</v>
      </c>
      <c r="B17" s="5" t="s">
        <v>200</v>
      </c>
      <c r="C17" s="43" t="s">
        <v>201</v>
      </c>
      <c r="D17" s="91" t="s">
        <v>202</v>
      </c>
      <c r="E17" s="75"/>
      <c r="F17" s="60" t="s">
        <v>199</v>
      </c>
      <c r="G17" s="76">
        <f>IF(ISERROR(VLOOKUP($C17,'熊本  (200７)'!$A$2:$H$84,3,FALSE)),"",VLOOKUP($C17,'熊本  (200７)'!$A$2:$H$84,8,FALSE))</f>
        <v>0.623837</v>
      </c>
      <c r="H17" s="67">
        <v>0.5239583333333333</v>
      </c>
      <c r="I17" s="68">
        <f t="shared" si="3"/>
        <v>0.1489583333333333</v>
      </c>
      <c r="J17" s="59"/>
      <c r="K17" s="69">
        <f t="shared" si="4"/>
        <v>0.09292571979166664</v>
      </c>
      <c r="L17" s="8">
        <v>4</v>
      </c>
    </row>
    <row r="18" spans="1:12" ht="14.25">
      <c r="A18" s="8">
        <f>IF(K18="","",RANK(K18,K$14:K$19,1))</f>
      </c>
      <c r="B18" s="5">
        <f>IF(ISERROR(VLOOKUP($C18,'熊本  (200７)'!$A$2:$G$84,2,FALSE)),"",VLOOKUP($C18,'熊本  (200７)'!$A$2:$G$84,2,FALSE))</f>
      </c>
      <c r="C18" s="5"/>
      <c r="D18" s="5">
        <f>IF(ISERROR(VLOOKUP($C18,'熊本  (200７)'!$A$2:$H$84,3,FALSE)),"",VLOOKUP($C18,'熊本  (200７)'!$A$2:$H$84,3,FALSE))</f>
      </c>
      <c r="E18" s="75"/>
      <c r="F18" s="60"/>
      <c r="G18" s="76">
        <f>IF(ISERROR(VLOOKUP($C18,'熊本  (200７)'!$A$2:$H$84,3,FALSE)),"",VLOOKUP($C18,'熊本  (200７)'!$A$2:$H$84,8,FALSE))</f>
      </c>
      <c r="H18" s="67"/>
      <c r="I18" s="68">
        <f t="shared" si="3"/>
      </c>
      <c r="J18" s="59"/>
      <c r="K18" s="69">
        <f t="shared" si="4"/>
      </c>
      <c r="L18" s="8">
        <f>IF(K18="","",RANK(K18,K$14:K$19,1))</f>
      </c>
    </row>
    <row r="19" spans="1:12" ht="14.25">
      <c r="A19" s="8">
        <f>IF(K19="","",RANK(K19,K$14:K$19,1))</f>
      </c>
      <c r="B19" s="5">
        <f>IF(ISERROR(VLOOKUP($C19,'熊本  (200７)'!$A$2:$G$84,2,FALSE)),"",VLOOKUP($C19,'熊本  (200７)'!$A$2:$G$84,2,FALSE))</f>
      </c>
      <c r="C19" s="5"/>
      <c r="D19" s="5">
        <f>IF(ISERROR(VLOOKUP($C19,'熊本  (200７)'!$A$2:$H$84,3,FALSE)),"",VLOOKUP($C19,'熊本  (200７)'!$A$2:$H$84,3,FALSE))</f>
      </c>
      <c r="E19" s="75"/>
      <c r="F19" s="60"/>
      <c r="G19" s="76">
        <f>IF(ISERROR(VLOOKUP($C19,'熊本  (200７)'!$A$2:$H$84,3,FALSE)),"",VLOOKUP($C19,'熊本  (200７)'!$A$2:$H$84,8,FALSE))</f>
      </c>
      <c r="H19" s="67"/>
      <c r="I19" s="68">
        <f t="shared" si="3"/>
      </c>
      <c r="J19" s="59"/>
      <c r="K19" s="69">
        <f t="shared" si="4"/>
      </c>
      <c r="L19" s="8">
        <f>IF(K19="","",RANK(K19,K$14:K$19,1))</f>
      </c>
    </row>
  </sheetData>
  <autoFilter ref="A3:L3"/>
  <mergeCells count="2">
    <mergeCell ref="A4:C4"/>
    <mergeCell ref="A13:C13"/>
  </mergeCells>
  <printOptions gridLines="1"/>
  <pageMargins left="0.17" right="0.49" top="1" bottom="1" header="0.5" footer="0.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71">
      <selection activeCell="A78" sqref="A78"/>
    </sheetView>
  </sheetViews>
  <sheetFormatPr defaultColWidth="9.140625" defaultRowHeight="12"/>
  <cols>
    <col min="1" max="1" width="21.7109375" style="37" customWidth="1"/>
    <col min="2" max="2" width="9.7109375" style="37" customWidth="1"/>
    <col min="3" max="3" width="15.140625" style="13" customWidth="1"/>
    <col min="4" max="4" width="10.57421875" style="38" customWidth="1"/>
    <col min="5" max="5" width="12.7109375" style="13" customWidth="1"/>
    <col min="6" max="8" width="10.421875" style="13" customWidth="1"/>
    <col min="9" max="9" width="6.57421875" style="13" customWidth="1"/>
    <col min="10" max="16384" width="10.28125" style="13" customWidth="1"/>
  </cols>
  <sheetData>
    <row r="1" spans="1:10" ht="22.5" customHeight="1">
      <c r="A1" s="40" t="s">
        <v>11</v>
      </c>
      <c r="B1" s="52"/>
      <c r="C1" s="10" t="s">
        <v>12</v>
      </c>
      <c r="D1" s="9" t="s">
        <v>13</v>
      </c>
      <c r="E1" s="10" t="s">
        <v>14</v>
      </c>
      <c r="F1" s="11" t="s">
        <v>15</v>
      </c>
      <c r="G1" s="10" t="s">
        <v>16</v>
      </c>
      <c r="H1" s="12" t="s">
        <v>17</v>
      </c>
      <c r="I1" s="70" t="s">
        <v>166</v>
      </c>
      <c r="J1" s="70" t="s">
        <v>196</v>
      </c>
    </row>
    <row r="2" spans="1:11" ht="15" customHeight="1">
      <c r="A2" s="41" t="s">
        <v>59</v>
      </c>
      <c r="B2" s="53"/>
      <c r="C2" s="90" t="s">
        <v>156</v>
      </c>
      <c r="D2" s="83">
        <v>6.5</v>
      </c>
      <c r="E2" s="14">
        <v>6.25</v>
      </c>
      <c r="F2" s="18">
        <f aca="true" t="shared" si="0" ref="F2:F33">ROUND(3600/0.74/(SQRT(E2*0.85/0.305)+2.6),0)</f>
        <v>718</v>
      </c>
      <c r="G2" s="15">
        <f>600/(F2)</f>
        <v>0.8356545961002786</v>
      </c>
      <c r="H2" s="20">
        <f aca="true" t="shared" si="1" ref="H2:H35">ROUND((SQRT(0.85*E2/0.305)+2.6)*100,3)/1000</f>
        <v>0.6773490000000001</v>
      </c>
      <c r="I2" s="80">
        <v>0.6856143101255014</v>
      </c>
      <c r="J2" s="95">
        <f>ROUND(H2-I2,3)</f>
        <v>-0.008</v>
      </c>
      <c r="K2" s="97">
        <f>J2/I2</f>
        <v>-0.011668367888260096</v>
      </c>
    </row>
    <row r="3" spans="1:11" ht="15" customHeight="1">
      <c r="A3" s="41" t="s">
        <v>50</v>
      </c>
      <c r="B3" s="54" t="s">
        <v>126</v>
      </c>
      <c r="C3" s="91" t="s">
        <v>157</v>
      </c>
      <c r="D3" s="23">
        <v>7.15</v>
      </c>
      <c r="E3" s="17">
        <v>7.15</v>
      </c>
      <c r="F3" s="18">
        <f t="shared" si="0"/>
        <v>689</v>
      </c>
      <c r="G3" s="19">
        <f>600/(F3)</f>
        <v>0.8708272859216255</v>
      </c>
      <c r="H3" s="20">
        <f t="shared" si="1"/>
        <v>0.706388</v>
      </c>
      <c r="I3" s="80">
        <v>0.7063880543674608</v>
      </c>
      <c r="J3" s="79">
        <f aca="true" t="shared" si="2" ref="J3:J66">ROUND(H3-I3,3)</f>
        <v>0</v>
      </c>
      <c r="K3" s="97"/>
    </row>
    <row r="4" spans="1:11" ht="15" customHeight="1">
      <c r="A4" s="42" t="s">
        <v>138</v>
      </c>
      <c r="B4" s="54" t="s">
        <v>139</v>
      </c>
      <c r="C4" s="90" t="s">
        <v>133</v>
      </c>
      <c r="D4" s="23">
        <v>5.5</v>
      </c>
      <c r="E4" s="16">
        <v>5.5</v>
      </c>
      <c r="F4" s="18">
        <f t="shared" si="0"/>
        <v>747</v>
      </c>
      <c r="G4" s="19">
        <v>0.6515082228058436</v>
      </c>
      <c r="H4" s="20">
        <f t="shared" si="1"/>
        <v>0.6515080000000001</v>
      </c>
      <c r="I4" s="80">
        <v>0.6515082228058436</v>
      </c>
      <c r="J4" s="79">
        <f t="shared" si="2"/>
        <v>0</v>
      </c>
      <c r="K4" s="97"/>
    </row>
    <row r="5" spans="1:11" ht="15" customHeight="1">
      <c r="A5" s="72" t="s">
        <v>142</v>
      </c>
      <c r="B5" s="54" t="s">
        <v>128</v>
      </c>
      <c r="C5" s="91" t="s">
        <v>189</v>
      </c>
      <c r="D5" s="23">
        <v>6.2</v>
      </c>
      <c r="E5" s="17">
        <v>6.2</v>
      </c>
      <c r="F5" s="18">
        <f t="shared" si="0"/>
        <v>720</v>
      </c>
      <c r="G5" s="19">
        <f aca="true" t="shared" si="3" ref="G5:G35">600/(F5)</f>
        <v>0.8333333333333334</v>
      </c>
      <c r="H5" s="20">
        <f t="shared" si="1"/>
        <v>0.675676</v>
      </c>
      <c r="I5" s="80">
        <v>0.6756764189196948</v>
      </c>
      <c r="J5" s="79">
        <f t="shared" si="2"/>
        <v>0</v>
      </c>
      <c r="K5" s="97"/>
    </row>
    <row r="6" spans="1:11" ht="15" customHeight="1">
      <c r="A6" s="71" t="s">
        <v>55</v>
      </c>
      <c r="B6" s="54"/>
      <c r="C6" s="92" t="s">
        <v>56</v>
      </c>
      <c r="D6" s="23">
        <v>4</v>
      </c>
      <c r="E6" s="17">
        <v>4</v>
      </c>
      <c r="F6" s="18">
        <f t="shared" si="0"/>
        <v>819</v>
      </c>
      <c r="G6" s="19">
        <f t="shared" si="3"/>
        <v>0.7326007326007326</v>
      </c>
      <c r="H6" s="20">
        <f t="shared" si="1"/>
        <v>0.593879</v>
      </c>
      <c r="I6" s="80">
        <v>0.5938793342452713</v>
      </c>
      <c r="J6" s="79">
        <f t="shared" si="2"/>
        <v>0</v>
      </c>
      <c r="K6" s="97"/>
    </row>
    <row r="7" spans="1:11" ht="15" customHeight="1">
      <c r="A7" s="41" t="s">
        <v>78</v>
      </c>
      <c r="B7" s="54" t="s">
        <v>127</v>
      </c>
      <c r="C7" s="90" t="s">
        <v>160</v>
      </c>
      <c r="D7" s="23">
        <v>4.8</v>
      </c>
      <c r="E7" s="17">
        <v>4.55</v>
      </c>
      <c r="F7" s="18">
        <f t="shared" si="0"/>
        <v>790</v>
      </c>
      <c r="G7" s="19">
        <f t="shared" si="3"/>
        <v>0.759493670886076</v>
      </c>
      <c r="H7" s="20">
        <f t="shared" si="1"/>
        <v>0.616094</v>
      </c>
      <c r="I7" s="80">
        <v>0.6257464857018844</v>
      </c>
      <c r="J7" s="95">
        <f t="shared" si="2"/>
        <v>-0.01</v>
      </c>
      <c r="K7" s="97">
        <f>J7/I7</f>
        <v>-0.015980912763390507</v>
      </c>
    </row>
    <row r="8" spans="1:11" ht="15" customHeight="1">
      <c r="A8" s="41" t="s">
        <v>93</v>
      </c>
      <c r="B8" s="54" t="s">
        <v>126</v>
      </c>
      <c r="C8" s="92" t="s">
        <v>41</v>
      </c>
      <c r="D8" s="23">
        <v>8</v>
      </c>
      <c r="E8" s="17">
        <v>8</v>
      </c>
      <c r="F8" s="18">
        <f t="shared" si="0"/>
        <v>664</v>
      </c>
      <c r="G8" s="19">
        <f t="shared" si="3"/>
        <v>0.9036144578313253</v>
      </c>
      <c r="H8" s="20">
        <f t="shared" si="1"/>
        <v>0.732177</v>
      </c>
      <c r="I8" s="81">
        <v>0.732177</v>
      </c>
      <c r="J8" s="79">
        <f t="shared" si="2"/>
        <v>0</v>
      </c>
      <c r="K8" s="97"/>
    </row>
    <row r="9" spans="1:11" ht="15" customHeight="1">
      <c r="A9" s="41" t="s">
        <v>90</v>
      </c>
      <c r="B9" s="54" t="s">
        <v>125</v>
      </c>
      <c r="C9" s="90" t="s">
        <v>167</v>
      </c>
      <c r="D9" s="23">
        <v>10.8</v>
      </c>
      <c r="E9" s="17">
        <v>10.8</v>
      </c>
      <c r="F9" s="18">
        <f t="shared" si="0"/>
        <v>602</v>
      </c>
      <c r="G9" s="19">
        <f t="shared" si="3"/>
        <v>0.9966777408637874</v>
      </c>
      <c r="H9" s="20">
        <f t="shared" si="1"/>
        <v>0.80862</v>
      </c>
      <c r="I9" s="80">
        <v>0.8086197285528264</v>
      </c>
      <c r="J9" s="79">
        <f t="shared" si="2"/>
        <v>0</v>
      </c>
      <c r="K9" s="97"/>
    </row>
    <row r="10" spans="1:11" ht="15" customHeight="1">
      <c r="A10" s="41" t="s">
        <v>92</v>
      </c>
      <c r="B10" s="54" t="s">
        <v>126</v>
      </c>
      <c r="C10" s="90" t="s">
        <v>161</v>
      </c>
      <c r="D10" s="23">
        <v>8.2</v>
      </c>
      <c r="E10" s="17">
        <v>8.2</v>
      </c>
      <c r="F10" s="18">
        <f t="shared" si="0"/>
        <v>659</v>
      </c>
      <c r="G10" s="19">
        <f t="shared" si="3"/>
        <v>0.9104704097116844</v>
      </c>
      <c r="H10" s="20">
        <f t="shared" si="1"/>
        <v>0.738042</v>
      </c>
      <c r="I10" s="80">
        <v>0.7380424564449629</v>
      </c>
      <c r="J10" s="79">
        <f t="shared" si="2"/>
        <v>0</v>
      </c>
      <c r="K10" s="97"/>
    </row>
    <row r="11" spans="1:11" ht="15" customHeight="1">
      <c r="A11" s="41" t="s">
        <v>91</v>
      </c>
      <c r="B11" s="54"/>
      <c r="C11" s="92" t="s">
        <v>25</v>
      </c>
      <c r="D11" s="23">
        <v>6.5</v>
      </c>
      <c r="E11" s="17">
        <v>6.25</v>
      </c>
      <c r="F11" s="18">
        <f t="shared" si="0"/>
        <v>718</v>
      </c>
      <c r="G11" s="19">
        <f t="shared" si="3"/>
        <v>0.8356545961002786</v>
      </c>
      <c r="H11" s="20">
        <f t="shared" si="1"/>
        <v>0.6773490000000001</v>
      </c>
      <c r="I11" s="80">
        <v>0.6856143101255014</v>
      </c>
      <c r="J11" s="95">
        <f t="shared" si="2"/>
        <v>-0.008</v>
      </c>
      <c r="K11" s="97">
        <f>J11/I11</f>
        <v>-0.011668367888260096</v>
      </c>
    </row>
    <row r="12" spans="1:11" ht="15" customHeight="1">
      <c r="A12" s="41" t="s">
        <v>47</v>
      </c>
      <c r="B12" s="54" t="s">
        <v>126</v>
      </c>
      <c r="C12" s="92" t="s">
        <v>48</v>
      </c>
      <c r="D12" s="23">
        <v>6.6</v>
      </c>
      <c r="E12" s="17">
        <v>6.35</v>
      </c>
      <c r="F12" s="18">
        <f t="shared" si="0"/>
        <v>715</v>
      </c>
      <c r="G12" s="19">
        <f t="shared" si="3"/>
        <v>0.8391608391608392</v>
      </c>
      <c r="H12" s="20">
        <f t="shared" si="1"/>
        <v>0.6806749999999999</v>
      </c>
      <c r="I12" s="80">
        <v>0.6888757701590382</v>
      </c>
      <c r="J12" s="95">
        <f t="shared" si="2"/>
        <v>-0.008</v>
      </c>
      <c r="K12" s="97">
        <f>J12/I12</f>
        <v>-0.011613124378221446</v>
      </c>
    </row>
    <row r="13" spans="1:11" ht="15" customHeight="1">
      <c r="A13" s="41" t="s">
        <v>120</v>
      </c>
      <c r="B13" s="54" t="s">
        <v>127</v>
      </c>
      <c r="C13" s="90" t="s">
        <v>186</v>
      </c>
      <c r="D13" s="23">
        <v>7.1</v>
      </c>
      <c r="E13" s="17">
        <v>7.1</v>
      </c>
      <c r="F13" s="18">
        <f t="shared" si="0"/>
        <v>690</v>
      </c>
      <c r="G13" s="19">
        <f t="shared" si="3"/>
        <v>0.8695652173913043</v>
      </c>
      <c r="H13" s="20">
        <f t="shared" si="1"/>
        <v>0.704825</v>
      </c>
      <c r="I13" s="80">
        <v>0.7048245187250994</v>
      </c>
      <c r="J13" s="79">
        <f t="shared" si="2"/>
        <v>0</v>
      </c>
      <c r="K13" s="97"/>
    </row>
    <row r="14" spans="1:11" ht="15" customHeight="1">
      <c r="A14" s="41" t="s">
        <v>119</v>
      </c>
      <c r="B14" s="54" t="s">
        <v>126</v>
      </c>
      <c r="C14" s="92" t="s">
        <v>42</v>
      </c>
      <c r="D14" s="23">
        <v>8.25</v>
      </c>
      <c r="E14" s="17">
        <v>8.25</v>
      </c>
      <c r="F14" s="18">
        <f t="shared" si="0"/>
        <v>658</v>
      </c>
      <c r="G14" s="19">
        <f t="shared" si="3"/>
        <v>0.9118541033434651</v>
      </c>
      <c r="H14" s="20">
        <f t="shared" si="1"/>
        <v>0.7394980000000001</v>
      </c>
      <c r="I14" s="80">
        <v>0.7394976879890925</v>
      </c>
      <c r="J14" s="79">
        <f t="shared" si="2"/>
        <v>0</v>
      </c>
      <c r="K14" s="97"/>
    </row>
    <row r="15" spans="1:11" ht="15" customHeight="1">
      <c r="A15" s="41" t="s">
        <v>45</v>
      </c>
      <c r="B15" s="54" t="s">
        <v>126</v>
      </c>
      <c r="C15" s="90" t="s">
        <v>175</v>
      </c>
      <c r="D15" s="23">
        <v>8.55</v>
      </c>
      <c r="E15" s="17">
        <v>8.55</v>
      </c>
      <c r="F15" s="18">
        <f t="shared" si="0"/>
        <v>650</v>
      </c>
      <c r="G15" s="19">
        <f t="shared" si="3"/>
        <v>0.9230769230769231</v>
      </c>
      <c r="H15" s="20">
        <f t="shared" si="1"/>
        <v>0.7481380000000001</v>
      </c>
      <c r="I15" s="80">
        <v>0.7481379810305588</v>
      </c>
      <c r="J15" s="79">
        <f t="shared" si="2"/>
        <v>0</v>
      </c>
      <c r="K15" s="97"/>
    </row>
    <row r="16" spans="1:11" ht="15" customHeight="1">
      <c r="A16" s="41" t="s">
        <v>44</v>
      </c>
      <c r="B16" s="54" t="s">
        <v>126</v>
      </c>
      <c r="C16" s="91" t="s">
        <v>162</v>
      </c>
      <c r="D16" s="23">
        <v>7.2</v>
      </c>
      <c r="E16" s="17">
        <v>7.55</v>
      </c>
      <c r="F16" s="18">
        <f t="shared" si="0"/>
        <v>677</v>
      </c>
      <c r="G16" s="19">
        <f t="shared" si="3"/>
        <v>0.8862629246676514</v>
      </c>
      <c r="H16" s="20">
        <f t="shared" si="1"/>
        <v>0.718705</v>
      </c>
      <c r="I16" s="80">
        <v>0.7187045193428703</v>
      </c>
      <c r="J16" s="79">
        <f t="shared" si="2"/>
        <v>0</v>
      </c>
      <c r="K16" s="97"/>
    </row>
    <row r="17" spans="1:11" ht="15" customHeight="1">
      <c r="A17" s="41" t="s">
        <v>109</v>
      </c>
      <c r="B17" s="54" t="s">
        <v>127</v>
      </c>
      <c r="C17" s="92" t="s">
        <v>69</v>
      </c>
      <c r="D17" s="23">
        <v>11.1</v>
      </c>
      <c r="E17" s="17">
        <v>11.1</v>
      </c>
      <c r="F17" s="18">
        <f t="shared" si="0"/>
        <v>596</v>
      </c>
      <c r="G17" s="19">
        <f t="shared" si="3"/>
        <v>1.0067114093959733</v>
      </c>
      <c r="H17" s="20">
        <f t="shared" si="1"/>
        <v>0.816187</v>
      </c>
      <c r="I17" s="80">
        <v>0.816187254703919</v>
      </c>
      <c r="J17" s="79">
        <f t="shared" si="2"/>
        <v>0</v>
      </c>
      <c r="K17" s="97"/>
    </row>
    <row r="18" spans="1:11" ht="15" customHeight="1">
      <c r="A18" s="41" t="s">
        <v>102</v>
      </c>
      <c r="B18" s="54" t="s">
        <v>126</v>
      </c>
      <c r="C18" s="92" t="s">
        <v>19</v>
      </c>
      <c r="D18" s="23">
        <v>8.2</v>
      </c>
      <c r="E18" s="17">
        <v>8.2</v>
      </c>
      <c r="F18" s="18">
        <f t="shared" si="0"/>
        <v>659</v>
      </c>
      <c r="G18" s="19">
        <f t="shared" si="3"/>
        <v>0.9104704097116844</v>
      </c>
      <c r="H18" s="20">
        <f t="shared" si="1"/>
        <v>0.738042</v>
      </c>
      <c r="I18" s="80">
        <v>0.7380424564449629</v>
      </c>
      <c r="J18" s="79">
        <f t="shared" si="2"/>
        <v>0</v>
      </c>
      <c r="K18" s="97"/>
    </row>
    <row r="19" spans="1:11" ht="15" customHeight="1">
      <c r="A19" s="41" t="s">
        <v>67</v>
      </c>
      <c r="B19" s="54" t="s">
        <v>128</v>
      </c>
      <c r="C19" s="90" t="s">
        <v>159</v>
      </c>
      <c r="D19" s="23">
        <v>5.6</v>
      </c>
      <c r="E19" s="17">
        <v>5.35</v>
      </c>
      <c r="F19" s="18">
        <f t="shared" si="0"/>
        <v>753</v>
      </c>
      <c r="G19" s="19">
        <f t="shared" si="3"/>
        <v>0.796812749003984</v>
      </c>
      <c r="H19" s="20">
        <f t="shared" si="1"/>
        <v>0.6461330000000001</v>
      </c>
      <c r="I19" s="80">
        <v>0.6550513558646416</v>
      </c>
      <c r="J19" s="95">
        <f t="shared" si="2"/>
        <v>-0.009</v>
      </c>
      <c r="K19" s="97">
        <f>J19/I19</f>
        <v>-0.013739380766749744</v>
      </c>
    </row>
    <row r="20" spans="1:11" ht="15" customHeight="1">
      <c r="A20" s="41" t="s">
        <v>52</v>
      </c>
      <c r="B20" s="54" t="s">
        <v>126</v>
      </c>
      <c r="C20" s="90" t="s">
        <v>187</v>
      </c>
      <c r="D20" s="23">
        <v>6.85</v>
      </c>
      <c r="E20" s="17">
        <v>6.85</v>
      </c>
      <c r="F20" s="18">
        <f t="shared" si="0"/>
        <v>698</v>
      </c>
      <c r="G20" s="19">
        <f t="shared" si="3"/>
        <v>0.8595988538681948</v>
      </c>
      <c r="H20" s="20">
        <f t="shared" si="1"/>
        <v>0.696923</v>
      </c>
      <c r="I20" s="80">
        <v>0.6969229215139237</v>
      </c>
      <c r="J20" s="79">
        <f t="shared" si="2"/>
        <v>0</v>
      </c>
      <c r="K20" s="97"/>
    </row>
    <row r="21" spans="1:11" ht="15" customHeight="1">
      <c r="A21" s="41" t="s">
        <v>105</v>
      </c>
      <c r="B21" s="54" t="s">
        <v>126</v>
      </c>
      <c r="C21" s="92" t="s">
        <v>31</v>
      </c>
      <c r="D21" s="23">
        <v>7.1</v>
      </c>
      <c r="E21" s="17">
        <v>7.1</v>
      </c>
      <c r="F21" s="18">
        <f t="shared" si="0"/>
        <v>690</v>
      </c>
      <c r="G21" s="19">
        <f t="shared" si="3"/>
        <v>0.8695652173913043</v>
      </c>
      <c r="H21" s="20">
        <f t="shared" si="1"/>
        <v>0.704825</v>
      </c>
      <c r="I21" s="80">
        <v>0.7048245187250994</v>
      </c>
      <c r="J21" s="79">
        <f t="shared" si="2"/>
        <v>0</v>
      </c>
      <c r="K21" s="97"/>
    </row>
    <row r="22" spans="1:11" ht="15" customHeight="1">
      <c r="A22" s="41" t="s">
        <v>46</v>
      </c>
      <c r="B22" s="54" t="s">
        <v>126</v>
      </c>
      <c r="C22" s="91" t="s">
        <v>158</v>
      </c>
      <c r="D22" s="23">
        <v>7.1</v>
      </c>
      <c r="E22" s="17">
        <v>6.85</v>
      </c>
      <c r="F22" s="18">
        <f t="shared" si="0"/>
        <v>698</v>
      </c>
      <c r="G22" s="19">
        <f t="shared" si="3"/>
        <v>0.8595988538681948</v>
      </c>
      <c r="H22" s="20">
        <f t="shared" si="1"/>
        <v>0.696923</v>
      </c>
      <c r="I22" s="80">
        <v>0.7048245187250994</v>
      </c>
      <c r="J22" s="95">
        <f t="shared" si="2"/>
        <v>-0.008</v>
      </c>
      <c r="K22" s="97">
        <f>J22/I22</f>
        <v>-0.011350342939928593</v>
      </c>
    </row>
    <row r="23" spans="1:11" ht="15" customHeight="1">
      <c r="A23" s="41" t="s">
        <v>106</v>
      </c>
      <c r="B23" s="54" t="s">
        <v>126</v>
      </c>
      <c r="C23" s="90" t="s">
        <v>168</v>
      </c>
      <c r="D23" s="23">
        <v>8.15</v>
      </c>
      <c r="E23" s="17">
        <v>8.15</v>
      </c>
      <c r="F23" s="18">
        <f t="shared" si="0"/>
        <v>660</v>
      </c>
      <c r="G23" s="19">
        <f t="shared" si="3"/>
        <v>0.9090909090909091</v>
      </c>
      <c r="H23" s="20">
        <f t="shared" si="1"/>
        <v>0.736583</v>
      </c>
      <c r="I23" s="80">
        <v>0.7365827814147125</v>
      </c>
      <c r="J23" s="79">
        <f t="shared" si="2"/>
        <v>0</v>
      </c>
      <c r="K23" s="97"/>
    </row>
    <row r="24" spans="1:11" ht="15" customHeight="1">
      <c r="A24" s="41" t="s">
        <v>103</v>
      </c>
      <c r="B24" s="54" t="s">
        <v>126</v>
      </c>
      <c r="C24" s="92" t="s">
        <v>18</v>
      </c>
      <c r="D24" s="23">
        <v>8.05</v>
      </c>
      <c r="E24" s="17">
        <v>8.05</v>
      </c>
      <c r="F24" s="18">
        <f t="shared" si="0"/>
        <v>663</v>
      </c>
      <c r="G24" s="19">
        <f t="shared" si="3"/>
        <v>0.9049773755656109</v>
      </c>
      <c r="H24" s="20">
        <f t="shared" si="1"/>
        <v>0.73365</v>
      </c>
      <c r="I24" s="80">
        <v>0.7336499364457698</v>
      </c>
      <c r="J24" s="79">
        <f t="shared" si="2"/>
        <v>0</v>
      </c>
      <c r="K24" s="97"/>
    </row>
    <row r="25" spans="1:11" ht="15" customHeight="1">
      <c r="A25" s="41" t="s">
        <v>124</v>
      </c>
      <c r="B25" s="54" t="s">
        <v>127</v>
      </c>
      <c r="C25" s="92" t="s">
        <v>70</v>
      </c>
      <c r="D25" s="23">
        <v>8.97</v>
      </c>
      <c r="E25" s="17">
        <v>8.97</v>
      </c>
      <c r="F25" s="18">
        <f t="shared" si="0"/>
        <v>640</v>
      </c>
      <c r="G25" s="19">
        <f t="shared" si="3"/>
        <v>0.9375</v>
      </c>
      <c r="H25" s="20">
        <f t="shared" si="1"/>
        <v>0.759984</v>
      </c>
      <c r="I25" s="80">
        <v>0.732177</v>
      </c>
      <c r="J25" s="96">
        <f t="shared" si="2"/>
        <v>0.028</v>
      </c>
      <c r="K25" s="97">
        <f>J25/I25</f>
        <v>0.038242119050448185</v>
      </c>
    </row>
    <row r="26" spans="1:11" ht="15" customHeight="1">
      <c r="A26" s="41" t="s">
        <v>116</v>
      </c>
      <c r="B26" s="54" t="s">
        <v>126</v>
      </c>
      <c r="C26" s="91" t="s">
        <v>169</v>
      </c>
      <c r="D26" s="23">
        <v>6.5</v>
      </c>
      <c r="E26" s="17">
        <v>6.25</v>
      </c>
      <c r="F26" s="18">
        <f t="shared" si="0"/>
        <v>718</v>
      </c>
      <c r="G26" s="19">
        <f t="shared" si="3"/>
        <v>0.8356545961002786</v>
      </c>
      <c r="H26" s="20">
        <f t="shared" si="1"/>
        <v>0.6773490000000001</v>
      </c>
      <c r="I26" s="80">
        <v>0.6856143101255014</v>
      </c>
      <c r="J26" s="95">
        <f t="shared" si="2"/>
        <v>-0.008</v>
      </c>
      <c r="K26" s="97">
        <f>J26/I26</f>
        <v>-0.011668367888260096</v>
      </c>
    </row>
    <row r="27" spans="1:11" ht="15" customHeight="1">
      <c r="A27" s="41" t="s">
        <v>77</v>
      </c>
      <c r="B27" s="54" t="s">
        <v>127</v>
      </c>
      <c r="C27" s="91" t="s">
        <v>190</v>
      </c>
      <c r="D27" s="23">
        <v>4.6</v>
      </c>
      <c r="E27" s="17">
        <v>4.35</v>
      </c>
      <c r="F27" s="18">
        <f t="shared" si="0"/>
        <v>800</v>
      </c>
      <c r="G27" s="19">
        <f t="shared" si="3"/>
        <v>0.75</v>
      </c>
      <c r="H27" s="20">
        <f t="shared" si="1"/>
        <v>0.6081799999999999</v>
      </c>
      <c r="I27" s="80">
        <v>0.6180456972391588</v>
      </c>
      <c r="J27" s="95">
        <f t="shared" si="2"/>
        <v>-0.01</v>
      </c>
      <c r="K27" s="97">
        <f>J27/I27</f>
        <v>-0.01618003336107751</v>
      </c>
    </row>
    <row r="28" spans="1:11" ht="15" customHeight="1">
      <c r="A28" s="41" t="s">
        <v>110</v>
      </c>
      <c r="B28" s="54" t="s">
        <v>126</v>
      </c>
      <c r="C28" s="92" t="s">
        <v>19</v>
      </c>
      <c r="D28" s="23">
        <v>8.2</v>
      </c>
      <c r="E28" s="17">
        <v>8.2</v>
      </c>
      <c r="F28" s="18">
        <f t="shared" si="0"/>
        <v>659</v>
      </c>
      <c r="G28" s="19">
        <f t="shared" si="3"/>
        <v>0.9104704097116844</v>
      </c>
      <c r="H28" s="20">
        <f t="shared" si="1"/>
        <v>0.738042</v>
      </c>
      <c r="I28" s="80">
        <v>0.7380424564449629</v>
      </c>
      <c r="J28" s="79">
        <f t="shared" si="2"/>
        <v>0</v>
      </c>
      <c r="K28" s="97"/>
    </row>
    <row r="29" spans="1:11" ht="15" customHeight="1">
      <c r="A29" s="41" t="s">
        <v>111</v>
      </c>
      <c r="B29" s="54" t="s">
        <v>127</v>
      </c>
      <c r="C29" s="90" t="s">
        <v>155</v>
      </c>
      <c r="D29" s="23">
        <v>5.7</v>
      </c>
      <c r="E29" s="17">
        <v>5.7</v>
      </c>
      <c r="F29" s="18">
        <f t="shared" si="0"/>
        <v>739</v>
      </c>
      <c r="G29" s="19">
        <f t="shared" si="3"/>
        <v>0.8119079837618404</v>
      </c>
      <c r="H29" s="20">
        <f t="shared" si="1"/>
        <v>0.658563</v>
      </c>
      <c r="I29" s="80">
        <v>0.6585629925324143</v>
      </c>
      <c r="J29" s="79">
        <f t="shared" si="2"/>
        <v>0</v>
      </c>
      <c r="K29" s="97"/>
    </row>
    <row r="30" spans="1:11" ht="15" customHeight="1">
      <c r="A30" s="41" t="s">
        <v>112</v>
      </c>
      <c r="B30" s="54" t="s">
        <v>126</v>
      </c>
      <c r="C30" s="92" t="s">
        <v>23</v>
      </c>
      <c r="D30" s="23">
        <v>7.15</v>
      </c>
      <c r="E30" s="17">
        <v>6.9</v>
      </c>
      <c r="F30" s="18">
        <f t="shared" si="0"/>
        <v>696</v>
      </c>
      <c r="G30" s="19">
        <f t="shared" si="3"/>
        <v>0.8620689655172413</v>
      </c>
      <c r="H30" s="20">
        <f t="shared" si="1"/>
        <v>0.698515</v>
      </c>
      <c r="I30" s="80">
        <v>0.7063880543674608</v>
      </c>
      <c r="J30" s="95">
        <f t="shared" si="2"/>
        <v>-0.008</v>
      </c>
      <c r="K30" s="97">
        <f>J30/I30</f>
        <v>-0.011325219828587908</v>
      </c>
    </row>
    <row r="31" spans="1:11" ht="15" customHeight="1">
      <c r="A31" s="41" t="s">
        <v>49</v>
      </c>
      <c r="B31" s="54" t="s">
        <v>126</v>
      </c>
      <c r="C31" s="91" t="s">
        <v>170</v>
      </c>
      <c r="D31" s="23">
        <v>7.6</v>
      </c>
      <c r="E31" s="17">
        <v>7.35</v>
      </c>
      <c r="F31" s="18">
        <f t="shared" si="0"/>
        <v>683</v>
      </c>
      <c r="G31" s="19">
        <f t="shared" si="3"/>
        <v>0.8784773060029283</v>
      </c>
      <c r="H31" s="20">
        <f t="shared" si="1"/>
        <v>0.712588</v>
      </c>
      <c r="I31" s="80">
        <v>0.7202209020552246</v>
      </c>
      <c r="J31" s="95">
        <f t="shared" si="2"/>
        <v>-0.008</v>
      </c>
      <c r="K31" s="97">
        <f>J31/I31</f>
        <v>-0.011107703174361053</v>
      </c>
    </row>
    <row r="32" spans="1:11" ht="15" customHeight="1">
      <c r="A32" s="41" t="s">
        <v>121</v>
      </c>
      <c r="B32" s="54" t="s">
        <v>126</v>
      </c>
      <c r="C32" s="92" t="s">
        <v>31</v>
      </c>
      <c r="D32" s="23">
        <v>7.1</v>
      </c>
      <c r="E32" s="17">
        <v>7.1</v>
      </c>
      <c r="F32" s="18">
        <f t="shared" si="0"/>
        <v>690</v>
      </c>
      <c r="G32" s="19">
        <f t="shared" si="3"/>
        <v>0.8695652173913043</v>
      </c>
      <c r="H32" s="20">
        <f t="shared" si="1"/>
        <v>0.704825</v>
      </c>
      <c r="I32" s="80">
        <v>0.7048245187250994</v>
      </c>
      <c r="J32" s="79">
        <f t="shared" si="2"/>
        <v>0</v>
      </c>
      <c r="K32" s="97"/>
    </row>
    <row r="33" spans="1:11" ht="15" customHeight="1">
      <c r="A33" s="41" t="s">
        <v>82</v>
      </c>
      <c r="B33" s="54" t="s">
        <v>127</v>
      </c>
      <c r="C33" s="90" t="s">
        <v>165</v>
      </c>
      <c r="D33" s="23">
        <v>6.8</v>
      </c>
      <c r="E33" s="17">
        <v>6.8</v>
      </c>
      <c r="F33" s="18">
        <f t="shared" si="0"/>
        <v>700</v>
      </c>
      <c r="G33" s="19">
        <f t="shared" si="3"/>
        <v>0.8571428571428571</v>
      </c>
      <c r="H33" s="20">
        <f t="shared" si="1"/>
        <v>0.6953250000000001</v>
      </c>
      <c r="I33" s="80">
        <v>0.6953253917718463</v>
      </c>
      <c r="J33" s="79">
        <f t="shared" si="2"/>
        <v>0</v>
      </c>
      <c r="K33" s="97"/>
    </row>
    <row r="34" spans="1:11" ht="15" customHeight="1">
      <c r="A34" s="41" t="s">
        <v>21</v>
      </c>
      <c r="B34" s="54" t="s">
        <v>126</v>
      </c>
      <c r="C34" s="92" t="s">
        <v>22</v>
      </c>
      <c r="D34" s="23">
        <v>7.25</v>
      </c>
      <c r="E34" s="17">
        <v>7</v>
      </c>
      <c r="F34" s="18">
        <f aca="true" t="shared" si="4" ref="F34:F65">ROUND(3600/0.74/(SQRT(E34*0.85/0.305)+2.6),0)</f>
        <v>693</v>
      </c>
      <c r="G34" s="19">
        <f t="shared" si="3"/>
        <v>0.8658008658008658</v>
      </c>
      <c r="H34" s="20">
        <f t="shared" si="1"/>
        <v>0.701681</v>
      </c>
      <c r="I34" s="80">
        <v>0.7094988101517832</v>
      </c>
      <c r="J34" s="95">
        <f t="shared" si="2"/>
        <v>-0.008</v>
      </c>
      <c r="K34" s="97">
        <f>J34/I34</f>
        <v>-0.011275565068655378</v>
      </c>
    </row>
    <row r="35" spans="1:11" ht="15" customHeight="1">
      <c r="A35" s="41" t="s">
        <v>115</v>
      </c>
      <c r="B35" s="54" t="s">
        <v>126</v>
      </c>
      <c r="C35" s="91" t="s">
        <v>172</v>
      </c>
      <c r="D35" s="23">
        <v>8.25</v>
      </c>
      <c r="E35" s="17">
        <v>8.25</v>
      </c>
      <c r="F35" s="18">
        <f t="shared" si="4"/>
        <v>658</v>
      </c>
      <c r="G35" s="19">
        <f t="shared" si="3"/>
        <v>0.9118541033434651</v>
      </c>
      <c r="H35" s="20">
        <f t="shared" si="1"/>
        <v>0.7394980000000001</v>
      </c>
      <c r="I35" s="80">
        <v>0.7306988177690489</v>
      </c>
      <c r="J35" s="96">
        <f t="shared" si="2"/>
        <v>0.009</v>
      </c>
      <c r="K35" s="97">
        <f>J35/I35</f>
        <v>0.012316976271398073</v>
      </c>
    </row>
    <row r="36" spans="1:11" ht="15" customHeight="1">
      <c r="A36" s="21" t="s">
        <v>131</v>
      </c>
      <c r="B36" s="57" t="s">
        <v>127</v>
      </c>
      <c r="C36" s="92" t="s">
        <v>89</v>
      </c>
      <c r="D36" s="84">
        <v>4.8</v>
      </c>
      <c r="E36" s="17">
        <v>4.8</v>
      </c>
      <c r="F36" s="18">
        <f t="shared" si="4"/>
        <v>777</v>
      </c>
      <c r="G36" s="19">
        <v>0.7717539990323241</v>
      </c>
      <c r="H36" s="20">
        <f>ROUND((SQRT(0.85*E36/0.305)+2.6)/10,3)</f>
        <v>0.626</v>
      </c>
      <c r="I36" s="80">
        <v>0.6257464857018844</v>
      </c>
      <c r="J36" s="79">
        <f t="shared" si="2"/>
        <v>0</v>
      </c>
      <c r="K36" s="97"/>
    </row>
    <row r="37" spans="1:11" ht="15" customHeight="1">
      <c r="A37" s="41" t="s">
        <v>57</v>
      </c>
      <c r="B37" s="54" t="s">
        <v>126</v>
      </c>
      <c r="C37" s="90" t="s">
        <v>173</v>
      </c>
      <c r="D37" s="23">
        <v>5.8</v>
      </c>
      <c r="E37" s="17">
        <v>5.55</v>
      </c>
      <c r="F37" s="18">
        <f t="shared" si="4"/>
        <v>745</v>
      </c>
      <c r="G37" s="19">
        <f aca="true" t="shared" si="5" ref="G37:G64">600/(F37)</f>
        <v>0.8053691275167785</v>
      </c>
      <c r="H37" s="20">
        <f aca="true" t="shared" si="6" ref="H37:H71">ROUND((SQRT(0.85*E37/0.305)+2.6)*100,3)/1000</f>
        <v>0.653284</v>
      </c>
      <c r="I37" s="80">
        <v>0.6739969113688541</v>
      </c>
      <c r="J37" s="94">
        <f t="shared" si="2"/>
        <v>-0.021</v>
      </c>
      <c r="K37" s="97">
        <f>J37/I37</f>
        <v>-0.031157412809726455</v>
      </c>
    </row>
    <row r="38" spans="1:11" ht="15" customHeight="1">
      <c r="A38" s="41" t="s">
        <v>117</v>
      </c>
      <c r="B38" s="54" t="s">
        <v>127</v>
      </c>
      <c r="C38" s="91" t="s">
        <v>171</v>
      </c>
      <c r="D38" s="23">
        <v>8.1</v>
      </c>
      <c r="E38" s="17">
        <v>8.1</v>
      </c>
      <c r="F38" s="18">
        <f t="shared" si="4"/>
        <v>662</v>
      </c>
      <c r="G38" s="19">
        <f t="shared" si="5"/>
        <v>0.9063444108761329</v>
      </c>
      <c r="H38" s="20">
        <f t="shared" si="6"/>
        <v>0.7351190000000001</v>
      </c>
      <c r="I38" s="80">
        <v>0.7351186219440707</v>
      </c>
      <c r="J38" s="79">
        <f t="shared" si="2"/>
        <v>0</v>
      </c>
      <c r="K38" s="97"/>
    </row>
    <row r="39" spans="1:11" ht="15" customHeight="1">
      <c r="A39" s="41" t="s">
        <v>113</v>
      </c>
      <c r="B39" s="54"/>
      <c r="C39" s="92" t="s">
        <v>30</v>
      </c>
      <c r="D39" s="23">
        <v>7.15</v>
      </c>
      <c r="E39" s="17">
        <v>7.15</v>
      </c>
      <c r="F39" s="18">
        <f t="shared" si="4"/>
        <v>689</v>
      </c>
      <c r="G39" s="19">
        <f t="shared" si="5"/>
        <v>0.8708272859216255</v>
      </c>
      <c r="H39" s="20">
        <f t="shared" si="6"/>
        <v>0.706388</v>
      </c>
      <c r="I39" s="80">
        <v>0.7063880543674608</v>
      </c>
      <c r="J39" s="79">
        <f t="shared" si="2"/>
        <v>0</v>
      </c>
      <c r="K39" s="97"/>
    </row>
    <row r="40" spans="1:11" ht="15" customHeight="1">
      <c r="A40" s="41" t="s">
        <v>114</v>
      </c>
      <c r="B40" s="54" t="s">
        <v>127</v>
      </c>
      <c r="C40" s="90" t="s">
        <v>174</v>
      </c>
      <c r="D40" s="23">
        <v>6.1</v>
      </c>
      <c r="E40" s="17">
        <v>6.1</v>
      </c>
      <c r="F40" s="18">
        <f t="shared" si="4"/>
        <v>724</v>
      </c>
      <c r="G40" s="19">
        <f t="shared" si="5"/>
        <v>0.8287292817679558</v>
      </c>
      <c r="H40" s="20">
        <f t="shared" si="6"/>
        <v>0.672311</v>
      </c>
      <c r="I40" s="80">
        <v>0.672310562561766</v>
      </c>
      <c r="J40" s="79">
        <f t="shared" si="2"/>
        <v>0</v>
      </c>
      <c r="K40" s="97"/>
    </row>
    <row r="41" spans="1:11" ht="15" customHeight="1">
      <c r="A41" s="41" t="s">
        <v>118</v>
      </c>
      <c r="B41" s="54" t="s">
        <v>126</v>
      </c>
      <c r="C41" s="91" t="s">
        <v>191</v>
      </c>
      <c r="D41" s="23">
        <v>5.1</v>
      </c>
      <c r="E41" s="17">
        <v>5.1</v>
      </c>
      <c r="F41" s="18">
        <f t="shared" si="4"/>
        <v>764</v>
      </c>
      <c r="G41" s="19">
        <f t="shared" si="5"/>
        <v>0.7853403141361257</v>
      </c>
      <c r="H41" s="20">
        <f t="shared" si="6"/>
        <v>0.6370030000000001</v>
      </c>
      <c r="I41" s="80">
        <v>0.6370028481868321</v>
      </c>
      <c r="J41" s="79">
        <f t="shared" si="2"/>
        <v>0</v>
      </c>
      <c r="K41" s="97"/>
    </row>
    <row r="42" spans="1:11" ht="15" customHeight="1">
      <c r="A42" s="41" t="s">
        <v>99</v>
      </c>
      <c r="B42" s="54" t="s">
        <v>126</v>
      </c>
      <c r="C42" s="90" t="s">
        <v>188</v>
      </c>
      <c r="D42" s="23">
        <v>6.5</v>
      </c>
      <c r="E42" s="17">
        <v>6.5</v>
      </c>
      <c r="F42" s="18">
        <f t="shared" si="4"/>
        <v>710</v>
      </c>
      <c r="G42" s="19">
        <f t="shared" si="5"/>
        <v>0.8450704225352113</v>
      </c>
      <c r="H42" s="20">
        <f t="shared" si="6"/>
        <v>0.6856140000000001</v>
      </c>
      <c r="I42" s="80">
        <v>0.6856143101255014</v>
      </c>
      <c r="J42" s="79">
        <f t="shared" si="2"/>
        <v>0</v>
      </c>
      <c r="K42" s="97"/>
    </row>
    <row r="43" spans="1:11" ht="15" customHeight="1">
      <c r="A43" s="41" t="s">
        <v>37</v>
      </c>
      <c r="B43" s="54" t="s">
        <v>127</v>
      </c>
      <c r="C43" s="92" t="s">
        <v>38</v>
      </c>
      <c r="D43" s="23">
        <v>5.6</v>
      </c>
      <c r="E43" s="17">
        <v>5.6</v>
      </c>
      <c r="F43" s="18">
        <f t="shared" si="4"/>
        <v>743</v>
      </c>
      <c r="G43" s="19">
        <f t="shared" si="5"/>
        <v>0.8075370121130552</v>
      </c>
      <c r="H43" s="20">
        <f t="shared" si="6"/>
        <v>0.655051</v>
      </c>
      <c r="I43" s="80">
        <v>0.6550513558646416</v>
      </c>
      <c r="J43" s="79">
        <f t="shared" si="2"/>
        <v>0</v>
      </c>
      <c r="K43" s="97"/>
    </row>
    <row r="44" spans="1:11" ht="15" customHeight="1">
      <c r="A44" s="41" t="s">
        <v>98</v>
      </c>
      <c r="B44" s="54" t="s">
        <v>126</v>
      </c>
      <c r="C44" s="90" t="s">
        <v>186</v>
      </c>
      <c r="D44" s="23">
        <v>7.1</v>
      </c>
      <c r="E44" s="17">
        <v>7.1</v>
      </c>
      <c r="F44" s="18">
        <f t="shared" si="4"/>
        <v>690</v>
      </c>
      <c r="G44" s="19">
        <f t="shared" si="5"/>
        <v>0.8695652173913043</v>
      </c>
      <c r="H44" s="20">
        <f t="shared" si="6"/>
        <v>0.704825</v>
      </c>
      <c r="I44" s="80">
        <v>0.7048245187250994</v>
      </c>
      <c r="J44" s="79">
        <f t="shared" si="2"/>
        <v>0</v>
      </c>
      <c r="K44" s="97"/>
    </row>
    <row r="45" spans="1:11" ht="15" customHeight="1">
      <c r="A45" s="41" t="s">
        <v>74</v>
      </c>
      <c r="B45" s="54" t="s">
        <v>127</v>
      </c>
      <c r="C45" s="91" t="s">
        <v>189</v>
      </c>
      <c r="D45" s="23">
        <v>6.2</v>
      </c>
      <c r="E45" s="17">
        <v>5.95</v>
      </c>
      <c r="F45" s="18">
        <f t="shared" si="4"/>
        <v>729</v>
      </c>
      <c r="G45" s="19">
        <f t="shared" si="5"/>
        <v>0.823045267489712</v>
      </c>
      <c r="H45" s="20">
        <f t="shared" si="6"/>
        <v>0.6672100000000001</v>
      </c>
      <c r="I45" s="80">
        <v>0.6756764189196948</v>
      </c>
      <c r="J45" s="95">
        <f t="shared" si="2"/>
        <v>-0.008</v>
      </c>
      <c r="K45" s="97">
        <f>J45/I45</f>
        <v>-0.011839986976000732</v>
      </c>
    </row>
    <row r="46" spans="1:11" ht="15" customHeight="1">
      <c r="A46" s="42" t="s">
        <v>80</v>
      </c>
      <c r="B46" s="55" t="s">
        <v>127</v>
      </c>
      <c r="C46" s="93" t="s">
        <v>81</v>
      </c>
      <c r="D46" s="85">
        <v>5.2</v>
      </c>
      <c r="E46" s="25">
        <v>4.95</v>
      </c>
      <c r="F46" s="18">
        <f t="shared" si="4"/>
        <v>770</v>
      </c>
      <c r="G46" s="27">
        <f t="shared" si="5"/>
        <v>0.7792207792207793</v>
      </c>
      <c r="H46" s="20">
        <f t="shared" si="6"/>
        <v>0.631417</v>
      </c>
      <c r="I46" s="81">
        <v>0.631417</v>
      </c>
      <c r="J46" s="79">
        <f t="shared" si="2"/>
        <v>0</v>
      </c>
      <c r="K46" s="97"/>
    </row>
    <row r="47" spans="1:11" ht="15" customHeight="1">
      <c r="A47" s="43" t="s">
        <v>39</v>
      </c>
      <c r="B47" s="54" t="s">
        <v>126</v>
      </c>
      <c r="C47" s="92" t="s">
        <v>40</v>
      </c>
      <c r="D47" s="23">
        <v>8.55</v>
      </c>
      <c r="E47" s="17">
        <v>8.55</v>
      </c>
      <c r="F47" s="18">
        <f t="shared" si="4"/>
        <v>650</v>
      </c>
      <c r="G47" s="19">
        <f t="shared" si="5"/>
        <v>0.9230769230769231</v>
      </c>
      <c r="H47" s="20">
        <f t="shared" si="6"/>
        <v>0.7481380000000001</v>
      </c>
      <c r="I47" s="80">
        <v>0.7481380000000001</v>
      </c>
      <c r="J47" s="79">
        <f t="shared" si="2"/>
        <v>0</v>
      </c>
      <c r="K47" s="97"/>
    </row>
    <row r="48" spans="1:11" ht="15" customHeight="1">
      <c r="A48" s="43" t="s">
        <v>108</v>
      </c>
      <c r="B48" s="54" t="s">
        <v>126</v>
      </c>
      <c r="C48" s="91" t="s">
        <v>192</v>
      </c>
      <c r="D48" s="23">
        <v>7.45</v>
      </c>
      <c r="E48" s="17">
        <v>7.45</v>
      </c>
      <c r="F48" s="18">
        <f t="shared" si="4"/>
        <v>680</v>
      </c>
      <c r="G48" s="19">
        <f t="shared" si="5"/>
        <v>0.8823529411764706</v>
      </c>
      <c r="H48" s="20">
        <f t="shared" si="6"/>
        <v>0.715657</v>
      </c>
      <c r="I48" s="80">
        <v>0.7156566150289844</v>
      </c>
      <c r="J48" s="79">
        <f t="shared" si="2"/>
        <v>0</v>
      </c>
      <c r="K48" s="97"/>
    </row>
    <row r="49" spans="1:11" ht="15" customHeight="1">
      <c r="A49" s="42" t="s">
        <v>79</v>
      </c>
      <c r="B49" s="55" t="s">
        <v>127</v>
      </c>
      <c r="C49" s="91" t="s">
        <v>185</v>
      </c>
      <c r="D49" s="85">
        <v>7</v>
      </c>
      <c r="E49" s="25">
        <v>7</v>
      </c>
      <c r="F49" s="18">
        <f t="shared" si="4"/>
        <v>693</v>
      </c>
      <c r="G49" s="27">
        <f t="shared" si="5"/>
        <v>0.8658008658008658</v>
      </c>
      <c r="H49" s="20">
        <f t="shared" si="6"/>
        <v>0.701681</v>
      </c>
      <c r="I49" s="80">
        <v>0.7016808431583995</v>
      </c>
      <c r="J49" s="79">
        <f t="shared" si="2"/>
        <v>0</v>
      </c>
      <c r="K49" s="97"/>
    </row>
    <row r="50" spans="1:11" ht="15" customHeight="1">
      <c r="A50" s="41" t="s">
        <v>73</v>
      </c>
      <c r="B50" s="54" t="s">
        <v>127</v>
      </c>
      <c r="C50" s="91" t="s">
        <v>193</v>
      </c>
      <c r="D50" s="23">
        <v>7.45</v>
      </c>
      <c r="E50" s="17">
        <v>7.45</v>
      </c>
      <c r="F50" s="18">
        <f t="shared" si="4"/>
        <v>680</v>
      </c>
      <c r="G50" s="19">
        <f t="shared" si="5"/>
        <v>0.8823529411764706</v>
      </c>
      <c r="H50" s="20">
        <f t="shared" si="6"/>
        <v>0.715657</v>
      </c>
      <c r="I50" s="80">
        <v>0.7156566150289844</v>
      </c>
      <c r="J50" s="79">
        <f t="shared" si="2"/>
        <v>0</v>
      </c>
      <c r="K50" s="97"/>
    </row>
    <row r="51" spans="1:11" ht="15" customHeight="1">
      <c r="A51" s="42" t="s">
        <v>76</v>
      </c>
      <c r="B51" s="55" t="s">
        <v>127</v>
      </c>
      <c r="C51" s="91" t="s">
        <v>189</v>
      </c>
      <c r="D51" s="85">
        <v>6.2</v>
      </c>
      <c r="E51" s="25">
        <v>6.2</v>
      </c>
      <c r="F51" s="18">
        <f t="shared" si="4"/>
        <v>720</v>
      </c>
      <c r="G51" s="27">
        <f t="shared" si="5"/>
        <v>0.8333333333333334</v>
      </c>
      <c r="H51" s="20">
        <f t="shared" si="6"/>
        <v>0.675676</v>
      </c>
      <c r="I51" s="80">
        <v>0.6756764189196948</v>
      </c>
      <c r="J51" s="79">
        <f t="shared" si="2"/>
        <v>0</v>
      </c>
      <c r="K51" s="97"/>
    </row>
    <row r="52" spans="1:11" ht="15" customHeight="1">
      <c r="A52" s="46" t="s">
        <v>66</v>
      </c>
      <c r="B52" s="82" t="s">
        <v>128</v>
      </c>
      <c r="C52" s="91" t="s">
        <v>194</v>
      </c>
      <c r="D52" s="86">
        <v>7.1</v>
      </c>
      <c r="E52" s="47">
        <v>7.1</v>
      </c>
      <c r="F52" s="18">
        <f t="shared" si="4"/>
        <v>690</v>
      </c>
      <c r="G52" s="48">
        <f t="shared" si="5"/>
        <v>0.8695652173913043</v>
      </c>
      <c r="H52" s="20">
        <f t="shared" si="6"/>
        <v>0.704825</v>
      </c>
      <c r="I52" s="80">
        <v>0.7048245187250994</v>
      </c>
      <c r="J52" s="79">
        <f t="shared" si="2"/>
        <v>0</v>
      </c>
      <c r="K52" s="97"/>
    </row>
    <row r="53" spans="1:11" ht="15" customHeight="1">
      <c r="A53" s="43" t="s">
        <v>75</v>
      </c>
      <c r="B53" s="54" t="s">
        <v>127</v>
      </c>
      <c r="C53" s="91" t="s">
        <v>189</v>
      </c>
      <c r="D53" s="23">
        <v>6.2</v>
      </c>
      <c r="E53" s="17">
        <v>6.2</v>
      </c>
      <c r="F53" s="18">
        <f t="shared" si="4"/>
        <v>720</v>
      </c>
      <c r="G53" s="19">
        <f t="shared" si="5"/>
        <v>0.8333333333333334</v>
      </c>
      <c r="H53" s="20">
        <f t="shared" si="6"/>
        <v>0.675676</v>
      </c>
      <c r="I53" s="80">
        <v>0.6756764189196948</v>
      </c>
      <c r="J53" s="79">
        <f t="shared" si="2"/>
        <v>0</v>
      </c>
      <c r="K53" s="97"/>
    </row>
    <row r="54" spans="1:11" ht="15" customHeight="1">
      <c r="A54" s="41" t="s">
        <v>33</v>
      </c>
      <c r="B54" s="54"/>
      <c r="C54" s="92" t="s">
        <v>32</v>
      </c>
      <c r="D54" s="23">
        <v>5.6</v>
      </c>
      <c r="E54" s="17">
        <v>5.6</v>
      </c>
      <c r="F54" s="18">
        <f t="shared" si="4"/>
        <v>743</v>
      </c>
      <c r="G54" s="19">
        <f t="shared" si="5"/>
        <v>0.8075370121130552</v>
      </c>
      <c r="H54" s="20">
        <f t="shared" si="6"/>
        <v>0.655051</v>
      </c>
      <c r="I54" s="80">
        <v>0.6550513558646416</v>
      </c>
      <c r="J54" s="79">
        <f t="shared" si="2"/>
        <v>0</v>
      </c>
      <c r="K54" s="97"/>
    </row>
    <row r="55" spans="1:11" ht="15" customHeight="1">
      <c r="A55" s="43" t="s">
        <v>68</v>
      </c>
      <c r="B55" s="54" t="s">
        <v>129</v>
      </c>
      <c r="C55" s="90" t="s">
        <v>88</v>
      </c>
      <c r="D55" s="87">
        <v>14.75</v>
      </c>
      <c r="E55" s="61">
        <v>14.75</v>
      </c>
      <c r="F55" s="18">
        <f t="shared" si="4"/>
        <v>540</v>
      </c>
      <c r="G55" s="64">
        <f t="shared" si="5"/>
        <v>1.1111111111111112</v>
      </c>
      <c r="H55" s="20">
        <f t="shared" si="6"/>
        <v>0.9011440000000001</v>
      </c>
      <c r="I55" s="80">
        <v>0.9011439571348167</v>
      </c>
      <c r="J55" s="79">
        <f t="shared" si="2"/>
        <v>0</v>
      </c>
      <c r="K55" s="97"/>
    </row>
    <row r="56" spans="1:11" ht="15" customHeight="1">
      <c r="A56" s="43" t="s">
        <v>94</v>
      </c>
      <c r="B56" s="54"/>
      <c r="C56" s="92" t="s">
        <v>32</v>
      </c>
      <c r="D56" s="23">
        <v>5.6</v>
      </c>
      <c r="E56" s="17">
        <v>5.6</v>
      </c>
      <c r="F56" s="18">
        <f t="shared" si="4"/>
        <v>743</v>
      </c>
      <c r="G56" s="19">
        <f t="shared" si="5"/>
        <v>0.8075370121130552</v>
      </c>
      <c r="H56" s="20">
        <f t="shared" si="6"/>
        <v>0.655051</v>
      </c>
      <c r="I56" s="80">
        <v>0.6550513558646416</v>
      </c>
      <c r="J56" s="79">
        <f t="shared" si="2"/>
        <v>0</v>
      </c>
      <c r="K56" s="97"/>
    </row>
    <row r="57" spans="1:11" ht="15" customHeight="1">
      <c r="A57" s="43" t="s">
        <v>43</v>
      </c>
      <c r="B57" s="54" t="s">
        <v>126</v>
      </c>
      <c r="C57" s="90" t="s">
        <v>184</v>
      </c>
      <c r="D57" s="23">
        <v>8</v>
      </c>
      <c r="E57" s="17">
        <v>8</v>
      </c>
      <c r="F57" s="18">
        <f t="shared" si="4"/>
        <v>664</v>
      </c>
      <c r="G57" s="19">
        <f t="shared" si="5"/>
        <v>0.9036144578313253</v>
      </c>
      <c r="H57" s="20">
        <f t="shared" si="6"/>
        <v>0.732177</v>
      </c>
      <c r="I57" s="80">
        <v>0.7321766826857624</v>
      </c>
      <c r="J57" s="79">
        <f t="shared" si="2"/>
        <v>0</v>
      </c>
      <c r="K57" s="97"/>
    </row>
    <row r="58" spans="1:11" ht="15" customHeight="1">
      <c r="A58" s="43" t="s">
        <v>65</v>
      </c>
      <c r="B58" s="54" t="s">
        <v>128</v>
      </c>
      <c r="C58" s="91" t="s">
        <v>183</v>
      </c>
      <c r="D58" s="23">
        <v>6.85</v>
      </c>
      <c r="E58" s="17">
        <v>6.6</v>
      </c>
      <c r="F58" s="18">
        <f t="shared" si="4"/>
        <v>706</v>
      </c>
      <c r="G58" s="19">
        <f t="shared" si="5"/>
        <v>0.8498583569405099</v>
      </c>
      <c r="H58" s="20">
        <f t="shared" si="6"/>
        <v>0.6888759999999999</v>
      </c>
      <c r="I58" s="80">
        <v>0.6969229215139237</v>
      </c>
      <c r="J58" s="95">
        <f t="shared" si="2"/>
        <v>-0.008</v>
      </c>
      <c r="K58" s="97">
        <f>J58/I58</f>
        <v>-0.011479031257318417</v>
      </c>
    </row>
    <row r="59" spans="1:11" ht="15" customHeight="1">
      <c r="A59" s="43" t="s">
        <v>95</v>
      </c>
      <c r="B59" s="54"/>
      <c r="C59" s="91" t="s">
        <v>195</v>
      </c>
      <c r="D59" s="23">
        <v>7.1</v>
      </c>
      <c r="E59" s="17">
        <v>7.1</v>
      </c>
      <c r="F59" s="18">
        <f t="shared" si="4"/>
        <v>690</v>
      </c>
      <c r="G59" s="19">
        <f t="shared" si="5"/>
        <v>0.8695652173913043</v>
      </c>
      <c r="H59" s="20">
        <f t="shared" si="6"/>
        <v>0.704825</v>
      </c>
      <c r="I59" s="80">
        <v>0.7048245187250994</v>
      </c>
      <c r="J59" s="79">
        <f t="shared" si="2"/>
        <v>0</v>
      </c>
      <c r="K59" s="97"/>
    </row>
    <row r="60" spans="1:11" ht="15" customHeight="1">
      <c r="A60" s="43" t="s">
        <v>100</v>
      </c>
      <c r="B60" s="54" t="s">
        <v>126</v>
      </c>
      <c r="C60" s="92" t="s">
        <v>24</v>
      </c>
      <c r="D60" s="23">
        <v>7.95</v>
      </c>
      <c r="E60" s="17">
        <v>7.95</v>
      </c>
      <c r="F60" s="18">
        <f t="shared" si="4"/>
        <v>666</v>
      </c>
      <c r="G60" s="19">
        <f t="shared" si="5"/>
        <v>0.9009009009009009</v>
      </c>
      <c r="H60" s="20">
        <f t="shared" si="6"/>
        <v>0.730699</v>
      </c>
      <c r="I60" s="80">
        <v>0.7306988177690489</v>
      </c>
      <c r="J60" s="79">
        <f t="shared" si="2"/>
        <v>0</v>
      </c>
      <c r="K60" s="97"/>
    </row>
    <row r="61" spans="1:11" ht="15" customHeight="1">
      <c r="A61" s="43" t="s">
        <v>60</v>
      </c>
      <c r="B61" s="54" t="s">
        <v>128</v>
      </c>
      <c r="C61" s="92" t="s">
        <v>61</v>
      </c>
      <c r="D61" s="23">
        <v>5.75</v>
      </c>
      <c r="E61" s="17">
        <v>5.75</v>
      </c>
      <c r="F61" s="18">
        <f t="shared" si="4"/>
        <v>737</v>
      </c>
      <c r="G61" s="19">
        <f t="shared" si="5"/>
        <v>0.8141112618724559</v>
      </c>
      <c r="H61" s="20">
        <f t="shared" si="6"/>
        <v>0.660307</v>
      </c>
      <c r="I61" s="80">
        <v>0.660307259039034</v>
      </c>
      <c r="J61" s="79">
        <f t="shared" si="2"/>
        <v>0</v>
      </c>
      <c r="K61" s="97"/>
    </row>
    <row r="62" spans="1:11" ht="15" customHeight="1">
      <c r="A62" s="43" t="s">
        <v>101</v>
      </c>
      <c r="B62" s="41" t="s">
        <v>128</v>
      </c>
      <c r="C62" s="91" t="s">
        <v>179</v>
      </c>
      <c r="D62" s="88">
        <v>6.9</v>
      </c>
      <c r="E62" s="62">
        <v>6.9</v>
      </c>
      <c r="F62" s="18">
        <f t="shared" si="4"/>
        <v>696</v>
      </c>
      <c r="G62" s="63">
        <f t="shared" si="5"/>
        <v>0.8620689655172413</v>
      </c>
      <c r="H62" s="20">
        <f t="shared" si="6"/>
        <v>0.698515</v>
      </c>
      <c r="I62" s="80">
        <v>0.7202209020552246</v>
      </c>
      <c r="J62" s="94">
        <f t="shared" si="2"/>
        <v>-0.022</v>
      </c>
      <c r="K62" s="97">
        <f>J62/I62</f>
        <v>-0.030546183729492898</v>
      </c>
    </row>
    <row r="63" spans="1:11" ht="15" customHeight="1">
      <c r="A63" s="43" t="s">
        <v>96</v>
      </c>
      <c r="B63" s="54" t="s">
        <v>126</v>
      </c>
      <c r="C63" s="92" t="s">
        <v>19</v>
      </c>
      <c r="D63" s="23">
        <v>8.2</v>
      </c>
      <c r="E63" s="17">
        <v>8.2</v>
      </c>
      <c r="F63" s="18">
        <f t="shared" si="4"/>
        <v>659</v>
      </c>
      <c r="G63" s="19">
        <f t="shared" si="5"/>
        <v>0.9104704097116844</v>
      </c>
      <c r="H63" s="20">
        <f t="shared" si="6"/>
        <v>0.738042</v>
      </c>
      <c r="I63" s="80">
        <v>0.7380424564449629</v>
      </c>
      <c r="J63" s="79">
        <f t="shared" si="2"/>
        <v>0</v>
      </c>
      <c r="K63" s="97"/>
    </row>
    <row r="64" spans="1:11" ht="15" customHeight="1">
      <c r="A64" s="43" t="s">
        <v>97</v>
      </c>
      <c r="B64" s="54" t="s">
        <v>126</v>
      </c>
      <c r="C64" s="91" t="s">
        <v>182</v>
      </c>
      <c r="D64" s="23">
        <v>8.1</v>
      </c>
      <c r="E64" s="17">
        <v>7.85</v>
      </c>
      <c r="F64" s="18">
        <f t="shared" si="4"/>
        <v>668</v>
      </c>
      <c r="G64" s="19">
        <f t="shared" si="5"/>
        <v>0.8982035928143712</v>
      </c>
      <c r="H64" s="20">
        <f t="shared" si="6"/>
        <v>0.7277290000000001</v>
      </c>
      <c r="I64" s="80">
        <v>0.7351186219440707</v>
      </c>
      <c r="J64" s="79">
        <f t="shared" si="2"/>
        <v>-0.007</v>
      </c>
      <c r="K64" s="97">
        <f>J64/I64</f>
        <v>-0.009522272720405352</v>
      </c>
    </row>
    <row r="65" spans="1:11" ht="15" customHeight="1">
      <c r="A65" s="29" t="s">
        <v>132</v>
      </c>
      <c r="B65" s="57" t="s">
        <v>126</v>
      </c>
      <c r="C65" s="91" t="s">
        <v>87</v>
      </c>
      <c r="D65" s="84">
        <v>8.6</v>
      </c>
      <c r="E65" s="17">
        <f>8.6-0.25</f>
        <v>8.35</v>
      </c>
      <c r="F65" s="18">
        <f t="shared" si="4"/>
        <v>655</v>
      </c>
      <c r="G65" s="19">
        <v>0.9244612854835321</v>
      </c>
      <c r="H65" s="20">
        <f t="shared" si="6"/>
        <v>0.742395</v>
      </c>
      <c r="I65" s="80">
        <v>0.749563204446107</v>
      </c>
      <c r="J65" s="79">
        <f t="shared" si="2"/>
        <v>-0.007</v>
      </c>
      <c r="K65" s="97">
        <f>J65/I65</f>
        <v>-0.009338772178888744</v>
      </c>
    </row>
    <row r="66" spans="1:11" ht="15" customHeight="1">
      <c r="A66" s="43" t="s">
        <v>28</v>
      </c>
      <c r="B66" s="54"/>
      <c r="C66" s="90" t="s">
        <v>180</v>
      </c>
      <c r="D66" s="23">
        <v>6.15</v>
      </c>
      <c r="E66" s="17">
        <v>5.9</v>
      </c>
      <c r="F66" s="18">
        <f aca="true" t="shared" si="7" ref="F66:F71">ROUND(3600/0.74/(SQRT(E66*0.85/0.305)+2.6),0)</f>
        <v>731</v>
      </c>
      <c r="G66" s="19">
        <f aca="true" t="shared" si="8" ref="G66:G84">600/(F66)</f>
        <v>0.8207934336525308</v>
      </c>
      <c r="H66" s="20">
        <f t="shared" si="6"/>
        <v>0.6654950000000001</v>
      </c>
      <c r="I66" s="80">
        <v>0.6739969113688541</v>
      </c>
      <c r="J66" s="95">
        <f t="shared" si="2"/>
        <v>-0.009</v>
      </c>
      <c r="K66" s="97">
        <f>J66/I66</f>
        <v>-0.013353176918454194</v>
      </c>
    </row>
    <row r="67" spans="1:11" ht="15" customHeight="1">
      <c r="A67" s="43" t="s">
        <v>62</v>
      </c>
      <c r="B67" s="54"/>
      <c r="C67" s="92" t="s">
        <v>63</v>
      </c>
      <c r="D67" s="23">
        <v>5.1</v>
      </c>
      <c r="E67" s="17">
        <v>5.1</v>
      </c>
      <c r="F67" s="18">
        <f t="shared" si="7"/>
        <v>764</v>
      </c>
      <c r="G67" s="19">
        <f t="shared" si="8"/>
        <v>0.7853403141361257</v>
      </c>
      <c r="H67" s="20">
        <f t="shared" si="6"/>
        <v>0.6370030000000001</v>
      </c>
      <c r="I67" s="80">
        <v>0.6370028481868321</v>
      </c>
      <c r="J67" s="79">
        <f aca="true" t="shared" si="9" ref="J67:J84">ROUND(H67-I67,3)</f>
        <v>0</v>
      </c>
      <c r="K67" s="97"/>
    </row>
    <row r="68" spans="1:11" ht="15" customHeight="1">
      <c r="A68" s="43" t="s">
        <v>104</v>
      </c>
      <c r="B68" s="54" t="s">
        <v>126</v>
      </c>
      <c r="C68" s="92" t="s">
        <v>30</v>
      </c>
      <c r="D68" s="23">
        <v>7.15</v>
      </c>
      <c r="E68" s="17">
        <v>7.15</v>
      </c>
      <c r="F68" s="18">
        <f t="shared" si="7"/>
        <v>689</v>
      </c>
      <c r="G68" s="19">
        <f t="shared" si="8"/>
        <v>0.8708272859216255</v>
      </c>
      <c r="H68" s="20">
        <f t="shared" si="6"/>
        <v>0.706388</v>
      </c>
      <c r="I68" s="80">
        <v>0.7063880543674608</v>
      </c>
      <c r="J68" s="79">
        <f t="shared" si="9"/>
        <v>0</v>
      </c>
      <c r="K68" s="97"/>
    </row>
    <row r="69" spans="1:11" ht="15" customHeight="1">
      <c r="A69" s="43" t="s">
        <v>58</v>
      </c>
      <c r="B69" s="54" t="s">
        <v>128</v>
      </c>
      <c r="C69" s="91" t="s">
        <v>178</v>
      </c>
      <c r="D69" s="23">
        <v>6.9</v>
      </c>
      <c r="E69" s="17">
        <v>6.65</v>
      </c>
      <c r="F69" s="18">
        <f t="shared" si="7"/>
        <v>705</v>
      </c>
      <c r="G69" s="19">
        <f t="shared" si="8"/>
        <v>0.851063829787234</v>
      </c>
      <c r="H69" s="20">
        <f t="shared" si="6"/>
        <v>0.6904969999999999</v>
      </c>
      <c r="I69" s="80">
        <v>0.6739969113688541</v>
      </c>
      <c r="J69" s="96">
        <f t="shared" si="9"/>
        <v>0.017</v>
      </c>
      <c r="K69" s="97">
        <f>J69/I69</f>
        <v>0.025222667512635702</v>
      </c>
    </row>
    <row r="70" spans="1:11" ht="15" customHeight="1">
      <c r="A70" s="43" t="s">
        <v>35</v>
      </c>
      <c r="B70" s="54"/>
      <c r="C70" s="92" t="s">
        <v>36</v>
      </c>
      <c r="D70" s="23">
        <v>5.5</v>
      </c>
      <c r="E70" s="17">
        <v>5.25</v>
      </c>
      <c r="F70" s="18">
        <f t="shared" si="7"/>
        <v>757</v>
      </c>
      <c r="G70" s="19">
        <f t="shared" si="8"/>
        <v>0.7926023778071334</v>
      </c>
      <c r="H70" s="20">
        <f t="shared" si="6"/>
        <v>0.6425069999999999</v>
      </c>
      <c r="I70" s="80">
        <v>0.6515082228058436</v>
      </c>
      <c r="J70" s="95">
        <f t="shared" si="9"/>
        <v>-0.009</v>
      </c>
      <c r="K70" s="97">
        <f>J70/I70</f>
        <v>-0.013814100398057593</v>
      </c>
    </row>
    <row r="71" spans="1:11" ht="15" customHeight="1">
      <c r="A71" s="43" t="s">
        <v>53</v>
      </c>
      <c r="B71" s="54" t="s">
        <v>129</v>
      </c>
      <c r="C71" s="90" t="s">
        <v>181</v>
      </c>
      <c r="D71" s="23">
        <v>9.95</v>
      </c>
      <c r="E71" s="17">
        <v>9.95</v>
      </c>
      <c r="F71" s="18">
        <f t="shared" si="7"/>
        <v>618</v>
      </c>
      <c r="G71" s="19">
        <f t="shared" si="8"/>
        <v>0.970873786407767</v>
      </c>
      <c r="H71" s="20">
        <f t="shared" si="6"/>
        <v>0.786588</v>
      </c>
      <c r="I71" s="80">
        <v>0.7905425617573633</v>
      </c>
      <c r="J71" s="79">
        <f t="shared" si="9"/>
        <v>-0.004</v>
      </c>
      <c r="K71" s="97">
        <f>J71/I71</f>
        <v>-0.0050598161231294935</v>
      </c>
    </row>
    <row r="72" spans="1:11" ht="15" customHeight="1">
      <c r="A72" s="2" t="s">
        <v>147</v>
      </c>
      <c r="B72" s="54" t="s">
        <v>126</v>
      </c>
      <c r="C72" s="90" t="s">
        <v>177</v>
      </c>
      <c r="D72" s="89">
        <v>8.35</v>
      </c>
      <c r="E72" s="49">
        <v>8.35</v>
      </c>
      <c r="F72" s="73">
        <f>3600/0.74/(SQRT((E72)*0.85/0.305)+2.6)</f>
        <v>655.2933394041536</v>
      </c>
      <c r="G72" s="50">
        <f t="shared" si="8"/>
        <v>0.915620476999765</v>
      </c>
      <c r="H72" s="74">
        <f>3600/7.4/(F72)</f>
        <v>0.7423949813511608</v>
      </c>
      <c r="I72" s="80">
        <v>0.7423949813511608</v>
      </c>
      <c r="J72" s="79">
        <f t="shared" si="9"/>
        <v>0</v>
      </c>
      <c r="K72" s="97"/>
    </row>
    <row r="73" spans="1:11" ht="15" customHeight="1">
      <c r="A73" s="43" t="s">
        <v>64</v>
      </c>
      <c r="B73" s="54" t="s">
        <v>128</v>
      </c>
      <c r="C73" s="91" t="s">
        <v>176</v>
      </c>
      <c r="D73" s="23">
        <v>7.2</v>
      </c>
      <c r="E73" s="17">
        <v>7.2</v>
      </c>
      <c r="F73" s="18">
        <f aca="true" t="shared" si="10" ref="F73:F84">ROUND(3600/0.74/(SQRT(E73*0.85/0.305)+2.6),0)</f>
        <v>687</v>
      </c>
      <c r="G73" s="19">
        <f t="shared" si="8"/>
        <v>0.8733624454148472</v>
      </c>
      <c r="H73" s="20">
        <f aca="true" t="shared" si="11" ref="H73:H84">ROUND((SQRT(0.85*E73/0.305)+2.6)*100,3)/1000</f>
        <v>0.7079460000000001</v>
      </c>
      <c r="I73" s="80">
        <v>0.7079461325928801</v>
      </c>
      <c r="J73" s="79">
        <f t="shared" si="9"/>
        <v>0</v>
      </c>
      <c r="K73" s="97"/>
    </row>
    <row r="74" spans="1:11" ht="15" customHeight="1">
      <c r="A74" s="43" t="s">
        <v>203</v>
      </c>
      <c r="B74" s="54" t="s">
        <v>127</v>
      </c>
      <c r="C74" s="90" t="s">
        <v>163</v>
      </c>
      <c r="D74" s="23">
        <v>6.7</v>
      </c>
      <c r="E74" s="17">
        <v>6.7</v>
      </c>
      <c r="F74" s="18">
        <f>ROUND(3600/0.74/(SQRT(E74*0.85/0.305)+2.6),0)</f>
        <v>703</v>
      </c>
      <c r="G74" s="19">
        <f t="shared" si="8"/>
        <v>0.8534850640113798</v>
      </c>
      <c r="H74" s="20">
        <f>ROUND((SQRT(0.85*E74/0.305)+2.6)*100,3)/1000</f>
        <v>0.6921130000000001</v>
      </c>
      <c r="I74" s="80">
        <v>0.6921126143442354</v>
      </c>
      <c r="J74" s="79">
        <f t="shared" si="9"/>
        <v>0</v>
      </c>
      <c r="K74" s="97"/>
    </row>
    <row r="75" spans="1:11" ht="15" customHeight="1">
      <c r="A75" s="43" t="s">
        <v>27</v>
      </c>
      <c r="B75" s="54" t="s">
        <v>126</v>
      </c>
      <c r="C75" s="90" t="s">
        <v>164</v>
      </c>
      <c r="D75" s="23">
        <v>6.25</v>
      </c>
      <c r="E75" s="17">
        <v>6</v>
      </c>
      <c r="F75" s="18">
        <f t="shared" si="10"/>
        <v>727</v>
      </c>
      <c r="G75" s="19">
        <f t="shared" si="8"/>
        <v>0.8253094910591472</v>
      </c>
      <c r="H75" s="20">
        <f t="shared" si="11"/>
        <v>0.668917</v>
      </c>
      <c r="I75" s="80">
        <v>0.677349167806589</v>
      </c>
      <c r="J75" s="95">
        <f t="shared" si="9"/>
        <v>-0.008</v>
      </c>
      <c r="K75" s="97">
        <f>J75/I75</f>
        <v>-0.011810747514322375</v>
      </c>
    </row>
    <row r="76" spans="1:11" ht="15" customHeight="1">
      <c r="A76" s="43" t="s">
        <v>71</v>
      </c>
      <c r="B76" s="54" t="s">
        <v>127</v>
      </c>
      <c r="C76" s="92" t="s">
        <v>72</v>
      </c>
      <c r="D76" s="23">
        <v>7.95</v>
      </c>
      <c r="E76" s="17">
        <v>7.95</v>
      </c>
      <c r="F76" s="18">
        <f t="shared" si="10"/>
        <v>666</v>
      </c>
      <c r="G76" s="19">
        <f t="shared" si="8"/>
        <v>0.9009009009009009</v>
      </c>
      <c r="H76" s="20">
        <f t="shared" si="11"/>
        <v>0.730699</v>
      </c>
      <c r="I76" s="80">
        <v>0.7306988177690489</v>
      </c>
      <c r="J76" s="79">
        <f t="shared" si="9"/>
        <v>0</v>
      </c>
      <c r="K76" s="97"/>
    </row>
    <row r="77" spans="1:11" ht="15" customHeight="1">
      <c r="A77" s="43" t="s">
        <v>51</v>
      </c>
      <c r="B77" s="54"/>
      <c r="C77" s="91" t="s">
        <v>195</v>
      </c>
      <c r="D77" s="23">
        <v>7.1</v>
      </c>
      <c r="E77" s="17">
        <v>7.1</v>
      </c>
      <c r="F77" s="18">
        <f t="shared" si="10"/>
        <v>690</v>
      </c>
      <c r="G77" s="19">
        <f t="shared" si="8"/>
        <v>0.8695652173913043</v>
      </c>
      <c r="H77" s="20">
        <f t="shared" si="11"/>
        <v>0.704825</v>
      </c>
      <c r="I77" s="80">
        <v>0.7048245187250994</v>
      </c>
      <c r="J77" s="79">
        <f t="shared" si="9"/>
        <v>0</v>
      </c>
      <c r="K77" s="97"/>
    </row>
    <row r="78" spans="1:11" ht="15" customHeight="1">
      <c r="A78" s="43" t="s">
        <v>201</v>
      </c>
      <c r="B78" s="54" t="s">
        <v>200</v>
      </c>
      <c r="C78" s="91" t="s">
        <v>202</v>
      </c>
      <c r="D78" s="49">
        <v>5</v>
      </c>
      <c r="E78" s="49">
        <f>5-0.25</f>
        <v>4.75</v>
      </c>
      <c r="F78" s="18">
        <f t="shared" si="10"/>
        <v>780</v>
      </c>
      <c r="G78" s="19">
        <f t="shared" si="8"/>
        <v>0.7692307692307693</v>
      </c>
      <c r="H78" s="20">
        <f>ROUND((SQRT(0.85*E78/0.305)+2.6)*100,3)/1000</f>
        <v>0.623837</v>
      </c>
      <c r="I78" s="80">
        <v>0.633288</v>
      </c>
      <c r="J78" s="79">
        <f t="shared" si="9"/>
        <v>-0.009</v>
      </c>
      <c r="K78" s="97">
        <f>J78/I78</f>
        <v>-0.014211543563118201</v>
      </c>
    </row>
    <row r="79" spans="1:11" ht="15" customHeight="1">
      <c r="A79" s="43" t="s">
        <v>20</v>
      </c>
      <c r="B79" s="54" t="s">
        <v>126</v>
      </c>
      <c r="C79" s="92" t="s">
        <v>19</v>
      </c>
      <c r="D79" s="23">
        <v>8.2</v>
      </c>
      <c r="E79" s="17">
        <v>8.2</v>
      </c>
      <c r="F79" s="18">
        <f t="shared" si="10"/>
        <v>659</v>
      </c>
      <c r="G79" s="19">
        <f t="shared" si="8"/>
        <v>0.9104704097116844</v>
      </c>
      <c r="H79" s="20">
        <f t="shared" si="11"/>
        <v>0.738042</v>
      </c>
      <c r="I79" s="80">
        <v>0.7380424564449629</v>
      </c>
      <c r="J79" s="79">
        <f t="shared" si="9"/>
        <v>0</v>
      </c>
      <c r="K79" s="97"/>
    </row>
    <row r="80" spans="1:11" ht="15" customHeight="1">
      <c r="A80" s="43" t="s">
        <v>107</v>
      </c>
      <c r="B80" s="54" t="s">
        <v>126</v>
      </c>
      <c r="C80" s="92" t="s">
        <v>29</v>
      </c>
      <c r="D80" s="23">
        <v>6.7</v>
      </c>
      <c r="E80" s="17">
        <v>6.7</v>
      </c>
      <c r="F80" s="18">
        <f t="shared" si="10"/>
        <v>703</v>
      </c>
      <c r="G80" s="19">
        <f t="shared" si="8"/>
        <v>0.8534850640113798</v>
      </c>
      <c r="H80" s="20">
        <f t="shared" si="11"/>
        <v>0.6921130000000001</v>
      </c>
      <c r="I80" s="80">
        <v>0.6921126143442354</v>
      </c>
      <c r="J80" s="79">
        <f t="shared" si="9"/>
        <v>0</v>
      </c>
      <c r="K80" s="97"/>
    </row>
    <row r="81" spans="1:11" ht="15" customHeight="1">
      <c r="A81" s="43" t="s">
        <v>26</v>
      </c>
      <c r="B81" s="54"/>
      <c r="C81" s="92" t="s">
        <v>25</v>
      </c>
      <c r="D81" s="23">
        <v>6.5</v>
      </c>
      <c r="E81" s="17">
        <v>6.25</v>
      </c>
      <c r="F81" s="18">
        <f t="shared" si="10"/>
        <v>718</v>
      </c>
      <c r="G81" s="19">
        <f t="shared" si="8"/>
        <v>0.8356545961002786</v>
      </c>
      <c r="H81" s="20">
        <f t="shared" si="11"/>
        <v>0.6773490000000001</v>
      </c>
      <c r="I81" s="80">
        <v>0.6856143101255014</v>
      </c>
      <c r="J81" s="95">
        <f t="shared" si="9"/>
        <v>-0.008</v>
      </c>
      <c r="K81" s="97">
        <f>J81/I81</f>
        <v>-0.011668367888260096</v>
      </c>
    </row>
    <row r="82" spans="1:11" ht="15" customHeight="1">
      <c r="A82" s="43" t="s">
        <v>122</v>
      </c>
      <c r="B82" s="54" t="s">
        <v>125</v>
      </c>
      <c r="C82" s="92" t="s">
        <v>54</v>
      </c>
      <c r="D82" s="23">
        <v>8.2</v>
      </c>
      <c r="E82" s="17">
        <v>8.2</v>
      </c>
      <c r="F82" s="18">
        <f t="shared" si="10"/>
        <v>659</v>
      </c>
      <c r="G82" s="19">
        <f t="shared" si="8"/>
        <v>0.9104704097116844</v>
      </c>
      <c r="H82" s="20">
        <f t="shared" si="11"/>
        <v>0.738042</v>
      </c>
      <c r="I82" s="80">
        <v>0.7380424564449629</v>
      </c>
      <c r="J82" s="79">
        <f t="shared" si="9"/>
        <v>0</v>
      </c>
      <c r="K82" s="97"/>
    </row>
    <row r="83" spans="1:11" ht="15" customHeight="1">
      <c r="A83" s="43" t="s">
        <v>123</v>
      </c>
      <c r="B83" s="41" t="s">
        <v>127</v>
      </c>
      <c r="C83" s="91" t="s">
        <v>195</v>
      </c>
      <c r="D83" s="23">
        <v>7.1</v>
      </c>
      <c r="E83" s="17">
        <v>6.85</v>
      </c>
      <c r="F83" s="18">
        <f t="shared" si="10"/>
        <v>698</v>
      </c>
      <c r="G83" s="19">
        <f t="shared" si="8"/>
        <v>0.8595988538681948</v>
      </c>
      <c r="H83" s="20">
        <f t="shared" si="11"/>
        <v>0.696923</v>
      </c>
      <c r="I83" s="80">
        <v>0.7048245187250994</v>
      </c>
      <c r="J83" s="95">
        <f t="shared" si="9"/>
        <v>-0.008</v>
      </c>
      <c r="K83" s="97">
        <f>J83/I83</f>
        <v>-0.011350342939928593</v>
      </c>
    </row>
    <row r="84" spans="1:10" ht="15" customHeight="1">
      <c r="A84" s="43"/>
      <c r="B84" s="54"/>
      <c r="C84" s="92" t="s">
        <v>34</v>
      </c>
      <c r="D84" s="23">
        <v>5.7</v>
      </c>
      <c r="E84" s="17">
        <v>5.7</v>
      </c>
      <c r="F84" s="18">
        <f t="shared" si="10"/>
        <v>739</v>
      </c>
      <c r="G84" s="19">
        <f t="shared" si="8"/>
        <v>0.8119079837618404</v>
      </c>
      <c r="H84" s="20">
        <f t="shared" si="11"/>
        <v>0.658563</v>
      </c>
      <c r="I84" s="80">
        <v>0.6585629925324143</v>
      </c>
      <c r="J84" s="79">
        <f t="shared" si="9"/>
        <v>0</v>
      </c>
    </row>
    <row r="85" spans="1:8" ht="15" customHeight="1">
      <c r="A85" s="29"/>
      <c r="B85" s="22"/>
      <c r="C85" s="39"/>
      <c r="D85" s="16"/>
      <c r="E85" s="17"/>
      <c r="F85" s="18"/>
      <c r="G85" s="19"/>
      <c r="H85" s="20"/>
    </row>
    <row r="86" spans="1:8" ht="15" customHeight="1">
      <c r="A86" s="30" t="s">
        <v>83</v>
      </c>
      <c r="B86" s="56"/>
      <c r="C86" s="31"/>
      <c r="D86" s="16"/>
      <c r="E86" s="17"/>
      <c r="F86" s="18"/>
      <c r="G86" s="19"/>
      <c r="H86" s="20"/>
    </row>
    <row r="87" spans="1:8" ht="15" customHeight="1">
      <c r="A87" s="21" t="s">
        <v>84</v>
      </c>
      <c r="B87" s="57"/>
      <c r="C87" s="31"/>
      <c r="D87" s="16"/>
      <c r="E87" s="17"/>
      <c r="F87" s="18"/>
      <c r="G87" s="19"/>
      <c r="H87" s="20"/>
    </row>
    <row r="88" spans="1:8" ht="15" customHeight="1">
      <c r="A88" s="29" t="s">
        <v>85</v>
      </c>
      <c r="B88" s="57"/>
      <c r="C88" s="31"/>
      <c r="D88" s="16"/>
      <c r="E88" s="17"/>
      <c r="F88" s="18"/>
      <c r="G88" s="19"/>
      <c r="H88" s="20"/>
    </row>
    <row r="89" spans="1:8" ht="15" customHeight="1">
      <c r="A89" s="29" t="s">
        <v>86</v>
      </c>
      <c r="B89" s="57"/>
      <c r="C89" s="31"/>
      <c r="D89" s="16"/>
      <c r="E89" s="17"/>
      <c r="F89" s="18"/>
      <c r="G89" s="19"/>
      <c r="H89" s="20"/>
    </row>
    <row r="90" spans="1:8" ht="15" customHeight="1">
      <c r="A90" s="29"/>
      <c r="B90" s="22"/>
      <c r="C90" s="39"/>
      <c r="D90" s="24"/>
      <c r="E90" s="25"/>
      <c r="F90" s="26"/>
      <c r="G90" s="27"/>
      <c r="H90" s="28"/>
    </row>
    <row r="91" spans="1:8" ht="15" customHeight="1">
      <c r="A91" s="44"/>
      <c r="B91" s="58"/>
      <c r="C91" s="45"/>
      <c r="D91" s="32"/>
      <c r="E91" s="33"/>
      <c r="F91" s="34"/>
      <c r="G91" s="35"/>
      <c r="H91" s="36"/>
    </row>
    <row r="92" ht="15" customHeight="1"/>
    <row r="93" ht="15" customHeight="1"/>
    <row r="94" ht="18" customHeight="1"/>
    <row r="95" ht="18" customHeight="1"/>
  </sheetData>
  <autoFilter ref="A1:J84"/>
  <printOptions/>
  <pageMargins left="0.87" right="0" top="1.08" bottom="0.93" header="0.5118110236220472" footer="0.5118110236220472"/>
  <pageSetup horizontalDpi="600" verticalDpi="600" orientation="portrait" paperSize="9" scale="98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haro</cp:lastModifiedBy>
  <cp:lastPrinted>2007-03-31T13:15:49Z</cp:lastPrinted>
  <dcterms:created xsi:type="dcterms:W3CDTF">2003-03-30T21:39:26Z</dcterms:created>
  <dcterms:modified xsi:type="dcterms:W3CDTF">2008-03-23T11:33:38Z</dcterms:modified>
  <cp:category/>
  <cp:version/>
  <cp:contentType/>
  <cp:contentStatus/>
</cp:coreProperties>
</file>