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0"/>
  </bookViews>
  <sheets>
    <sheet name="熊本2013レーティング" sheetId="1" r:id="rId1"/>
    <sheet name="Sheet1  (2013ORC)" sheetId="2" r:id="rId2"/>
    <sheet name="Sheet1  (2010)" sheetId="3" r:id="rId3"/>
  </sheets>
  <definedNames>
    <definedName name="_xlnm.Print_Area" localSheetId="2">'Sheet1  (2010)'!$A$1:$I$335</definedName>
    <definedName name="_xlnm.Print_Area" localSheetId="1">'Sheet1  (2013ORC)'!$A$1:$AA$465</definedName>
    <definedName name="_xlnm.Print_Titles" localSheetId="1">'Sheet1  (2013ORC)'!$1:$3</definedName>
  </definedNames>
  <calcPr fullCalcOnLoad="1"/>
</workbook>
</file>

<file path=xl/sharedStrings.xml><?xml version="1.0" encoding="utf-8"?>
<sst xmlns="http://schemas.openxmlformats.org/spreadsheetml/2006/main" count="754" uniqueCount="683">
  <si>
    <t>関東</t>
  </si>
  <si>
    <t>艇種</t>
  </si>
  <si>
    <t>関西</t>
  </si>
  <si>
    <t xml:space="preserve">  TCF     [タイム・コレクション・ファクター]</t>
  </si>
  <si>
    <t>HTB</t>
  </si>
  <si>
    <t>KAZI</t>
  </si>
  <si>
    <t>NORC</t>
  </si>
  <si>
    <t>◎</t>
  </si>
  <si>
    <t>IORのR(ft)　⇒　GPH</t>
  </si>
  <si>
    <t>GPH = 3600/K*TCF</t>
  </si>
  <si>
    <t xml:space="preserve">K=7.4～7.5  </t>
  </si>
  <si>
    <t>TCF = （√R+2.6）/１０</t>
  </si>
  <si>
    <t>GPH = 3600/0.74(√R+2.6)</t>
  </si>
  <si>
    <t>CR（m）　⇒　GPH</t>
  </si>
  <si>
    <t>K'=0.85</t>
  </si>
  <si>
    <t>GPH＝3600/0.74(√0.85CR/0.305+2.6)</t>
  </si>
  <si>
    <t>TA 　　　 (タイムアローワンス）</t>
  </si>
  <si>
    <t>TA = GPH-450</t>
  </si>
  <si>
    <t>450～444</t>
  </si>
  <si>
    <t>TCF      （タイム・コレクション・ファクター）</t>
  </si>
  <si>
    <t>TCF =3600/K*(TA+450)</t>
  </si>
  <si>
    <t>TCF = 3600/7.4*GPH</t>
  </si>
  <si>
    <t xml:space="preserve">  TMF    　  (タイム・マルチプライイング・ファクター）</t>
  </si>
  <si>
    <t>TMF = 600/GPH</t>
  </si>
  <si>
    <t>No 2</t>
  </si>
  <si>
    <t xml:space="preserve">CR (m)   </t>
  </si>
  <si>
    <t>GPH</t>
  </si>
  <si>
    <t>R(ft)</t>
  </si>
  <si>
    <t>TCF</t>
  </si>
  <si>
    <t>LOA (ft)</t>
  </si>
  <si>
    <t>LOA  (m)</t>
  </si>
  <si>
    <t>『R』</t>
  </si>
  <si>
    <t>『GPH』</t>
  </si>
  <si>
    <t>ｽﾎﾟｰﾂ+10%</t>
  </si>
  <si>
    <t>IMS +４%</t>
  </si>
  <si>
    <t>ﾚｰｻｰｰ3%</t>
  </si>
  <si>
    <t>ｸﾙｰｻﾞｰ10%</t>
  </si>
  <si>
    <t>　LOA ⇒GPH      GPH = 3600/(0.74(√｢R」+2.6)) *(1-α)</t>
  </si>
  <si>
    <t xml:space="preserve">  GPH　　[ゼネラル・パーパス・ハンディキャップ]</t>
  </si>
  <si>
    <t>No 1</t>
  </si>
  <si>
    <t>◎</t>
  </si>
  <si>
    <t>ＬＯＡ　⇒　ＧＰＨ</t>
  </si>
  <si>
    <t>｢R」 = (0.003LOA+0.635)*LOA</t>
  </si>
  <si>
    <t>ＧＰＨ´＝３６００／Ｋ＊ＴＣＦ</t>
  </si>
  <si>
    <t xml:space="preserve">K=7.4～7.5  </t>
  </si>
  <si>
    <t>ＴＣＦ ＝ (√「R」＋2.6)/10</t>
  </si>
  <si>
    <t>GPH = GPH'*(1-α）</t>
  </si>
  <si>
    <t>GPH = 3600/(0.74(√｢R」+2.6)) *(1-α)</t>
  </si>
  <si>
    <t>R' = K'*CR/0.305 = 0.85CR/0.305</t>
  </si>
  <si>
    <t>TCF'=(√R'+2.6)/10</t>
  </si>
  <si>
    <t>GPH＝3600/K＊TCF'</t>
  </si>
  <si>
    <t>GPH＝3600/K(√R'+2.6)/10</t>
  </si>
  <si>
    <t>CR (m)  ⇒　GPH     GPH =3600/0.74(√0.85CR/0.305+2.6)</t>
  </si>
  <si>
    <r>
      <t>R</t>
    </r>
    <r>
      <rPr>
        <sz val="11"/>
        <rFont val="ＭＳ Ｐゴシック"/>
        <family val="3"/>
      </rPr>
      <t>'  (ft)</t>
    </r>
  </si>
  <si>
    <t>IORのR(ft)  ⇒　GPH     GPH=3600/0.74（√R+2.6）</t>
  </si>
  <si>
    <t>No 3</t>
  </si>
  <si>
    <t>　LOA ⇒GPH      GPH = 3600/(0.74(√｢R」+2.6)) *(1-α)</t>
  </si>
  <si>
    <t>No 4</t>
  </si>
  <si>
    <t>No 5</t>
  </si>
  <si>
    <t>CR (m)  ⇒　GPH  ⇒ TCF</t>
  </si>
  <si>
    <t>No 6</t>
  </si>
  <si>
    <t xml:space="preserve">  CR (m)   </t>
  </si>
  <si>
    <t>STC</t>
  </si>
  <si>
    <t>LOA</t>
  </si>
  <si>
    <t>『R』</t>
  </si>
  <si>
    <t>GPH+4</t>
  </si>
  <si>
    <t>『GPH』</t>
  </si>
  <si>
    <t>GPH-3</t>
  </si>
  <si>
    <t>GPH-10</t>
  </si>
  <si>
    <t>CR</t>
  </si>
  <si>
    <t>TMF</t>
  </si>
  <si>
    <t>TCF</t>
  </si>
  <si>
    <t>ORC</t>
  </si>
  <si>
    <t>YA 41R</t>
  </si>
  <si>
    <t>YA 40EX</t>
  </si>
  <si>
    <t>YA 35EX</t>
  </si>
  <si>
    <t>YA 34S</t>
  </si>
  <si>
    <t>YA 34EX</t>
  </si>
  <si>
    <t>YA 34RⅡ</t>
  </si>
  <si>
    <t>YA 34R</t>
  </si>
  <si>
    <t>YA 33S</t>
  </si>
  <si>
    <t>YA 33Ⅱ</t>
  </si>
  <si>
    <t>YA 33</t>
  </si>
  <si>
    <t>YA 31S</t>
  </si>
  <si>
    <t>YA 31C</t>
  </si>
  <si>
    <t>YA31EXⅡ</t>
  </si>
  <si>
    <t>YA 31EX</t>
  </si>
  <si>
    <t>YA 31F</t>
  </si>
  <si>
    <t>YA10.5IMS</t>
  </si>
  <si>
    <t>YA9.5IMS</t>
  </si>
  <si>
    <t>YA R30Ⅱ</t>
  </si>
  <si>
    <t>YA　R30</t>
  </si>
  <si>
    <t>YA 30SⅡ</t>
  </si>
  <si>
    <t xml:space="preserve">YA 30ST </t>
  </si>
  <si>
    <t>Y 30CⅡF</t>
  </si>
  <si>
    <t>YA 30S F</t>
  </si>
  <si>
    <t>YA 30CⅠ</t>
  </si>
  <si>
    <t>YA 30C</t>
  </si>
  <si>
    <t>スカンピ</t>
  </si>
  <si>
    <t>YA 28S</t>
  </si>
  <si>
    <t>YA 26ⅡS</t>
  </si>
  <si>
    <t>YA 26S</t>
  </si>
  <si>
    <t>YA 26C</t>
  </si>
  <si>
    <t>YA 25ML</t>
  </si>
  <si>
    <t>YA25MKⅡ</t>
  </si>
  <si>
    <t>YA 25Ⅱ</t>
  </si>
  <si>
    <t>YA 24F</t>
  </si>
  <si>
    <t>YA 24</t>
  </si>
  <si>
    <t>YA 23</t>
  </si>
  <si>
    <t>YA 21S</t>
  </si>
  <si>
    <t>YA 21R&amp;S</t>
  </si>
  <si>
    <t>YA 21JOG</t>
  </si>
  <si>
    <t>YA19</t>
  </si>
  <si>
    <t>FARR45</t>
  </si>
  <si>
    <t>FARR44</t>
  </si>
  <si>
    <t>FARR43</t>
  </si>
  <si>
    <t>FARR40.7</t>
  </si>
  <si>
    <t>FAR40ILC</t>
  </si>
  <si>
    <t>FARR40</t>
  </si>
  <si>
    <t>FARR37IOR</t>
  </si>
  <si>
    <t>FARR34</t>
  </si>
  <si>
    <t>FARR31</t>
  </si>
  <si>
    <t>FARR920</t>
  </si>
  <si>
    <t>FARR40OD</t>
  </si>
  <si>
    <t>FARR1220</t>
  </si>
  <si>
    <t>FARR110</t>
  </si>
  <si>
    <t>FRE4140</t>
  </si>
  <si>
    <t>MUMM36</t>
  </si>
  <si>
    <t>MUMM30</t>
  </si>
  <si>
    <t>J 133*2</t>
  </si>
  <si>
    <t>J 120</t>
  </si>
  <si>
    <t>J 39</t>
  </si>
  <si>
    <t>J 35</t>
  </si>
  <si>
    <t xml:space="preserve">J 105 </t>
  </si>
  <si>
    <t>J 33</t>
  </si>
  <si>
    <t>J 92</t>
  </si>
  <si>
    <t>J 29</t>
  </si>
  <si>
    <t>J 24</t>
  </si>
  <si>
    <t>J 37</t>
  </si>
  <si>
    <t>DOU42</t>
  </si>
  <si>
    <t>DOU33</t>
  </si>
  <si>
    <t>EL 12</t>
  </si>
  <si>
    <t>EL 11</t>
  </si>
  <si>
    <t>EL 35</t>
  </si>
  <si>
    <t>EL 1050</t>
  </si>
  <si>
    <t>EL 935</t>
  </si>
  <si>
    <t>EL 7.8</t>
  </si>
  <si>
    <t>N/M 50</t>
  </si>
  <si>
    <t>N/M 40</t>
  </si>
  <si>
    <t>N/M 36</t>
  </si>
  <si>
    <t>N/M 35</t>
  </si>
  <si>
    <t>N/MOD35</t>
  </si>
  <si>
    <t>N/M 34</t>
  </si>
  <si>
    <t>N/M 9.5</t>
  </si>
  <si>
    <t>N/M ILC30</t>
  </si>
  <si>
    <t>Judel/Vrolijk 50</t>
  </si>
  <si>
    <t>J/V 40</t>
  </si>
  <si>
    <t>J/V 35CR</t>
  </si>
  <si>
    <t>J/V 9.6CR</t>
  </si>
  <si>
    <t>J/V9.6IMS</t>
  </si>
  <si>
    <t>J/V 31</t>
  </si>
  <si>
    <t>YOKO 40</t>
  </si>
  <si>
    <t>YOKO 37</t>
  </si>
  <si>
    <t>YOKO 35</t>
  </si>
  <si>
    <t>YOKO 33</t>
  </si>
  <si>
    <t>YOKO 32</t>
  </si>
  <si>
    <t>FS 32</t>
  </si>
  <si>
    <t>YOK 31N</t>
  </si>
  <si>
    <t>YOK 30S</t>
  </si>
  <si>
    <t>YOK 30/31</t>
  </si>
  <si>
    <t>YOK 29/28</t>
  </si>
  <si>
    <t>YOK30IMS</t>
  </si>
  <si>
    <t>IMS1030</t>
  </si>
  <si>
    <t>IMS950</t>
  </si>
  <si>
    <t>SWING34</t>
  </si>
  <si>
    <t>SWING31</t>
  </si>
  <si>
    <t>SLOT31</t>
  </si>
  <si>
    <t>シーム 31</t>
  </si>
  <si>
    <t>シーム 33</t>
  </si>
  <si>
    <t>X 482</t>
  </si>
  <si>
    <t>X 46*2.4</t>
  </si>
  <si>
    <t>X 46*1.9</t>
  </si>
  <si>
    <t>X 1Ton</t>
  </si>
  <si>
    <t>X 402</t>
  </si>
  <si>
    <t>X 372</t>
  </si>
  <si>
    <t>X 362</t>
  </si>
  <si>
    <t>X 312</t>
  </si>
  <si>
    <t>X 119</t>
  </si>
  <si>
    <t>X 99</t>
  </si>
  <si>
    <t>X 79</t>
  </si>
  <si>
    <t>X 3/4</t>
  </si>
  <si>
    <t>IMX 38</t>
  </si>
  <si>
    <t>NSX 38</t>
  </si>
  <si>
    <t>TRIPP 36</t>
  </si>
  <si>
    <t>SPR 108</t>
  </si>
  <si>
    <t>SPR 985</t>
  </si>
  <si>
    <t>SPRI 9.5</t>
  </si>
  <si>
    <t>SEALS 34</t>
  </si>
  <si>
    <t>ZULL 1/2</t>
  </si>
  <si>
    <t>ZULL 1/4</t>
  </si>
  <si>
    <t>BB 30</t>
  </si>
  <si>
    <t>TAK 41</t>
  </si>
  <si>
    <t>TAK 40</t>
  </si>
  <si>
    <t>TAK 36</t>
  </si>
  <si>
    <t>TAK 34</t>
  </si>
  <si>
    <t>TAK 33</t>
  </si>
  <si>
    <t>TAK 32</t>
  </si>
  <si>
    <t>TAKA 32'</t>
  </si>
  <si>
    <t>TAK 30</t>
  </si>
  <si>
    <t>TAK 1/2</t>
  </si>
  <si>
    <t>TAK 29</t>
  </si>
  <si>
    <t>TAK 23</t>
  </si>
  <si>
    <t>TAK 22</t>
  </si>
  <si>
    <t>T-301</t>
  </si>
  <si>
    <t>T-251</t>
  </si>
  <si>
    <t>TAK34IMS</t>
  </si>
  <si>
    <t>TAKA30C</t>
  </si>
  <si>
    <t>KIHA 34</t>
  </si>
  <si>
    <t>HighG 33</t>
  </si>
  <si>
    <t>NAKA 30</t>
  </si>
  <si>
    <t>NAKA295</t>
  </si>
  <si>
    <t>NAKA295TR</t>
  </si>
  <si>
    <t>KIHA30CR</t>
  </si>
  <si>
    <t xml:space="preserve">PETER 37 </t>
  </si>
  <si>
    <t>PET 33RC</t>
  </si>
  <si>
    <t>RETER33</t>
  </si>
  <si>
    <t>PETER30</t>
  </si>
  <si>
    <t>SWAN 44</t>
  </si>
  <si>
    <t>SWAN 40</t>
  </si>
  <si>
    <t>SWAN391</t>
  </si>
  <si>
    <t>SWAN 36</t>
  </si>
  <si>
    <t>FEEL1090</t>
  </si>
  <si>
    <t>FEEL 324</t>
  </si>
  <si>
    <t>CATA400</t>
  </si>
  <si>
    <t>CATA 36</t>
  </si>
  <si>
    <t>CATA 34</t>
  </si>
  <si>
    <t>CATA 32</t>
  </si>
  <si>
    <t>CATA 30</t>
  </si>
  <si>
    <t>CATA 28</t>
  </si>
  <si>
    <t>CATA27F</t>
  </si>
  <si>
    <t>CATA31</t>
  </si>
  <si>
    <t>HUNT 40.5</t>
  </si>
  <si>
    <t>HUNT 33.5</t>
  </si>
  <si>
    <t>HUNT 320</t>
  </si>
  <si>
    <t>HUNT 30</t>
  </si>
  <si>
    <t>HUNT 29.5</t>
  </si>
  <si>
    <t>BEN 50</t>
  </si>
  <si>
    <t>BEN F47.7</t>
  </si>
  <si>
    <t>BEN F12</t>
  </si>
  <si>
    <t>BEN F11</t>
  </si>
  <si>
    <t>BEN F40.7</t>
  </si>
  <si>
    <t>BEN F36.7</t>
  </si>
  <si>
    <t>BEN F33.7</t>
  </si>
  <si>
    <t>BEN F375</t>
  </si>
  <si>
    <t>BEN F355</t>
  </si>
  <si>
    <t>BEN F345</t>
  </si>
  <si>
    <t>BEN F31.7</t>
  </si>
  <si>
    <t>BEN F310</t>
  </si>
  <si>
    <t>BEN 29</t>
  </si>
  <si>
    <t>BEN F285</t>
  </si>
  <si>
    <t>OC 430</t>
  </si>
  <si>
    <t>OC40(CC)</t>
  </si>
  <si>
    <t>OC 390</t>
  </si>
  <si>
    <t>OC411</t>
  </si>
  <si>
    <t>BAV 40</t>
  </si>
  <si>
    <t>BAV 31</t>
  </si>
  <si>
    <t>BAV 30</t>
  </si>
  <si>
    <t>BAV 32</t>
  </si>
  <si>
    <t>BAV38</t>
  </si>
  <si>
    <t>ニュポート28</t>
  </si>
  <si>
    <t xml:space="preserve"> ST 34</t>
  </si>
  <si>
    <t xml:space="preserve"> ST 30</t>
  </si>
  <si>
    <t xml:space="preserve"> ST 27</t>
  </si>
  <si>
    <t xml:space="preserve"> ST 21</t>
  </si>
  <si>
    <t xml:space="preserve"> BW 30 </t>
  </si>
  <si>
    <t xml:space="preserve"> BW 25 </t>
  </si>
  <si>
    <t xml:space="preserve"> BW 21</t>
  </si>
  <si>
    <t>OKA 401</t>
  </si>
  <si>
    <t>PIONER11</t>
  </si>
  <si>
    <t>BRI 34</t>
  </si>
  <si>
    <t>BRI 32</t>
  </si>
  <si>
    <t>PION</t>
  </si>
  <si>
    <t>PIONER10</t>
  </si>
  <si>
    <t>PIONER 9</t>
  </si>
  <si>
    <t>ORION33</t>
  </si>
  <si>
    <t>PIONE10Ⅱ</t>
  </si>
  <si>
    <t>VAN 30</t>
  </si>
  <si>
    <t>CYBEL325</t>
  </si>
  <si>
    <t>V D FETE</t>
  </si>
  <si>
    <t>E D VAN</t>
  </si>
  <si>
    <t>LIBEC 8</t>
  </si>
  <si>
    <t>AUKLET9</t>
  </si>
  <si>
    <t>JOYRAC26</t>
  </si>
  <si>
    <t>BHB 35</t>
  </si>
  <si>
    <t>WAT 38</t>
  </si>
  <si>
    <t>WAT 36</t>
  </si>
  <si>
    <t>WAT 34</t>
  </si>
  <si>
    <t>BHB 27</t>
  </si>
  <si>
    <t>P３４</t>
  </si>
  <si>
    <t>N 320</t>
  </si>
  <si>
    <t>ヒンクリー42</t>
  </si>
  <si>
    <r>
      <t>D</t>
    </r>
    <r>
      <rPr>
        <sz val="11"/>
        <rFont val="ＭＳ Ｐゴシック"/>
        <family val="3"/>
      </rPr>
      <t>ynamic 43</t>
    </r>
  </si>
  <si>
    <r>
      <t>D</t>
    </r>
    <r>
      <rPr>
        <sz val="11"/>
        <rFont val="ＭＳ Ｐゴシック"/>
        <family val="3"/>
      </rPr>
      <t>ynamic 4000</t>
    </r>
  </si>
  <si>
    <r>
      <t>X</t>
    </r>
    <r>
      <rPr>
        <sz val="11"/>
        <rFont val="ＭＳ Ｐゴシック"/>
        <family val="3"/>
      </rPr>
      <t xml:space="preserve"> 442</t>
    </r>
  </si>
  <si>
    <r>
      <t>I</t>
    </r>
    <r>
      <rPr>
        <sz val="11"/>
        <rFont val="ＭＳ Ｐゴシック"/>
        <family val="3"/>
      </rPr>
      <t>MX 40</t>
    </r>
  </si>
  <si>
    <r>
      <t xml:space="preserve">Dehler </t>
    </r>
    <r>
      <rPr>
        <sz val="11"/>
        <rFont val="ＭＳ Ｐゴシック"/>
        <family val="3"/>
      </rPr>
      <t>34</t>
    </r>
  </si>
  <si>
    <r>
      <t xml:space="preserve">Dehler </t>
    </r>
    <r>
      <rPr>
        <sz val="11"/>
        <rFont val="ＭＳ Ｐゴシック"/>
        <family val="3"/>
      </rPr>
      <t>29</t>
    </r>
  </si>
  <si>
    <r>
      <t xml:space="preserve">Dehler </t>
    </r>
    <r>
      <rPr>
        <sz val="11"/>
        <rFont val="ＭＳ Ｐゴシック"/>
        <family val="3"/>
      </rPr>
      <t>47</t>
    </r>
  </si>
  <si>
    <r>
      <t xml:space="preserve">Dehler </t>
    </r>
    <r>
      <rPr>
        <sz val="11"/>
        <rFont val="ＭＳ Ｐゴシック"/>
        <family val="3"/>
      </rPr>
      <t>41*1.95</t>
    </r>
  </si>
  <si>
    <r>
      <t>X</t>
    </r>
    <r>
      <rPr>
        <sz val="11"/>
        <rFont val="ＭＳ Ｐゴシック"/>
        <family val="3"/>
      </rPr>
      <t xml:space="preserve"> 43*2.2</t>
    </r>
  </si>
  <si>
    <r>
      <t>C</t>
    </r>
    <r>
      <rPr>
        <sz val="11"/>
        <rFont val="ＭＳ Ｐゴシック"/>
        <family val="3"/>
      </rPr>
      <t>enturion 47</t>
    </r>
  </si>
  <si>
    <r>
      <t>X</t>
    </r>
    <r>
      <rPr>
        <sz val="11"/>
        <rFont val="ＭＳ Ｐゴシック"/>
        <family val="3"/>
      </rPr>
      <t xml:space="preserve"> 412 MKⅡMKⅢ</t>
    </r>
  </si>
  <si>
    <t>Pro 25</t>
  </si>
  <si>
    <r>
      <t xml:space="preserve">Dehler </t>
    </r>
    <r>
      <rPr>
        <sz val="11"/>
        <rFont val="ＭＳ Ｐゴシック"/>
        <family val="3"/>
      </rPr>
      <t>41 DS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</si>
  <si>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0</t>
    </r>
  </si>
  <si>
    <r>
      <t>J</t>
    </r>
    <r>
      <rPr>
        <sz val="11"/>
        <rFont val="ＭＳ Ｐゴシック"/>
        <family val="3"/>
      </rPr>
      <t xml:space="preserve"> 109</t>
    </r>
  </si>
  <si>
    <r>
      <t>D</t>
    </r>
    <r>
      <rPr>
        <sz val="11"/>
        <rFont val="ＭＳ Ｐゴシック"/>
        <family val="3"/>
      </rPr>
      <t>ufour 44*2.1</t>
    </r>
  </si>
  <si>
    <r>
      <t>B</t>
    </r>
    <r>
      <rPr>
        <sz val="11"/>
        <rFont val="ＭＳ Ｐゴシック"/>
        <family val="3"/>
      </rPr>
      <t>ABARIA 47*2.0</t>
    </r>
  </si>
  <si>
    <r>
      <t>S</t>
    </r>
    <r>
      <rPr>
        <sz val="11"/>
        <rFont val="ＭＳ Ｐゴシック"/>
        <family val="3"/>
      </rPr>
      <t>irena 44</t>
    </r>
  </si>
  <si>
    <r>
      <t>X</t>
    </r>
    <r>
      <rPr>
        <sz val="11"/>
        <rFont val="ＭＳ Ｐゴシック"/>
        <family val="3"/>
      </rPr>
      <t xml:space="preserve"> 43*1.9</t>
    </r>
  </si>
  <si>
    <r>
      <t>T</t>
    </r>
    <r>
      <rPr>
        <sz val="11"/>
        <rFont val="ＭＳ Ｐゴシック"/>
        <family val="3"/>
      </rPr>
      <t>rintella 448</t>
    </r>
  </si>
  <si>
    <r>
      <t>S</t>
    </r>
    <r>
      <rPr>
        <sz val="11"/>
        <rFont val="ＭＳ Ｐゴシック"/>
        <family val="3"/>
      </rPr>
      <t>pirit 42.5</t>
    </r>
  </si>
  <si>
    <r>
      <t xml:space="preserve">Dehler </t>
    </r>
    <r>
      <rPr>
        <sz val="11"/>
        <rFont val="ＭＳ Ｐゴシック"/>
        <family val="3"/>
      </rPr>
      <t>41 CR</t>
    </r>
  </si>
  <si>
    <r>
      <t>J</t>
    </r>
    <r>
      <rPr>
        <sz val="11"/>
        <rFont val="ＭＳ Ｐゴシック"/>
        <family val="3"/>
      </rPr>
      <t>ean SunFast42</t>
    </r>
  </si>
  <si>
    <r>
      <t>M</t>
    </r>
    <r>
      <rPr>
        <sz val="11"/>
        <rFont val="ＭＳ Ｐゴシック"/>
        <family val="3"/>
      </rPr>
      <t>elges 24</t>
    </r>
  </si>
  <si>
    <r>
      <t>B</t>
    </r>
    <r>
      <rPr>
        <sz val="11"/>
        <rFont val="ＭＳ Ｐゴシック"/>
        <family val="3"/>
      </rPr>
      <t>altic 42DP</t>
    </r>
  </si>
  <si>
    <r>
      <t>B</t>
    </r>
    <r>
      <rPr>
        <sz val="11"/>
        <rFont val="ＭＳ Ｐゴシック"/>
        <family val="3"/>
      </rPr>
      <t>altic 43</t>
    </r>
  </si>
  <si>
    <r>
      <t>BEN F</t>
    </r>
    <r>
      <rPr>
        <sz val="11"/>
        <rFont val="ＭＳ Ｐゴシック"/>
        <family val="3"/>
      </rPr>
      <t>irstClassEurope</t>
    </r>
  </si>
  <si>
    <r>
      <t xml:space="preserve">Dehler </t>
    </r>
    <r>
      <rPr>
        <sz val="11"/>
        <rFont val="ＭＳ Ｐゴシック"/>
        <family val="3"/>
      </rPr>
      <t>43</t>
    </r>
  </si>
  <si>
    <r>
      <t>O</t>
    </r>
    <r>
      <rPr>
        <sz val="11"/>
        <rFont val="ＭＳ Ｐゴシック"/>
        <family val="3"/>
      </rPr>
      <t>mega 42</t>
    </r>
  </si>
  <si>
    <r>
      <t xml:space="preserve">Dehler </t>
    </r>
    <r>
      <rPr>
        <sz val="11"/>
        <rFont val="ＭＳ Ｐゴシック"/>
        <family val="3"/>
      </rPr>
      <t>39</t>
    </r>
  </si>
  <si>
    <r>
      <t>B</t>
    </r>
    <r>
      <rPr>
        <sz val="11"/>
        <rFont val="ＭＳ Ｐゴシック"/>
        <family val="3"/>
      </rPr>
      <t>ABARIA 50*2.0</t>
    </r>
  </si>
  <si>
    <r>
      <t>E</t>
    </r>
    <r>
      <rPr>
        <sz val="11"/>
        <rFont val="ＭＳ Ｐゴシック"/>
        <family val="3"/>
      </rPr>
      <t>lan 40*2.05</t>
    </r>
  </si>
  <si>
    <r>
      <t>BEN F4</t>
    </r>
    <r>
      <rPr>
        <sz val="11"/>
        <rFont val="ＭＳ Ｐゴシック"/>
        <family val="3"/>
      </rPr>
      <t>56*2.5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</si>
  <si>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40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</si>
  <si>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35</t>
    </r>
  </si>
  <si>
    <r>
      <t>S</t>
    </r>
    <r>
      <rPr>
        <sz val="11"/>
        <rFont val="ＭＳ Ｐゴシック"/>
        <family val="3"/>
      </rPr>
      <t>wan 47</t>
    </r>
  </si>
  <si>
    <r>
      <t>B</t>
    </r>
    <r>
      <rPr>
        <sz val="11"/>
        <rFont val="ＭＳ Ｐゴシック"/>
        <family val="3"/>
      </rPr>
      <t>avaria 44*1.95</t>
    </r>
  </si>
  <si>
    <r>
      <t>S</t>
    </r>
    <r>
      <rPr>
        <sz val="11"/>
        <rFont val="ＭＳ Ｐゴシック"/>
        <family val="3"/>
      </rPr>
      <t>wan 39</t>
    </r>
  </si>
  <si>
    <r>
      <t>H</t>
    </r>
    <r>
      <rPr>
        <sz val="11"/>
        <rFont val="ＭＳ Ｐゴシック"/>
        <family val="3"/>
      </rPr>
      <t>anse 411*2.05</t>
    </r>
  </si>
  <si>
    <r>
      <t>C</t>
    </r>
    <r>
      <rPr>
        <sz val="11"/>
        <rFont val="ＭＳ Ｐゴシック"/>
        <family val="3"/>
      </rPr>
      <t>omfortina 42*2.2</t>
    </r>
  </si>
  <si>
    <r>
      <t>C</t>
    </r>
    <r>
      <rPr>
        <sz val="11"/>
        <rFont val="ＭＳ Ｐゴシック"/>
        <family val="3"/>
      </rPr>
      <t>omfortina 38</t>
    </r>
  </si>
  <si>
    <r>
      <t xml:space="preserve">Dehler </t>
    </r>
    <r>
      <rPr>
        <sz val="11"/>
        <rFont val="ＭＳ Ｐゴシック"/>
        <family val="3"/>
      </rPr>
      <t>36</t>
    </r>
  </si>
  <si>
    <r>
      <t>Grand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Soleil 56*2.48</t>
    </r>
  </si>
  <si>
    <r>
      <t>Grand Soleil</t>
    </r>
    <r>
      <rPr>
        <sz val="11"/>
        <rFont val="ＭＳ Ｐゴシック"/>
        <family val="3"/>
      </rPr>
      <t xml:space="preserve"> 43*2.1</t>
    </r>
  </si>
  <si>
    <t>Grand Soleil 40</t>
  </si>
  <si>
    <t>Grand Soleil 38</t>
  </si>
  <si>
    <t>Grand Soleil 343</t>
  </si>
  <si>
    <t>Grand Soleil 33</t>
  </si>
  <si>
    <r>
      <t>X 36</t>
    </r>
    <r>
      <rPr>
        <sz val="11"/>
        <rFont val="ＭＳ Ｐゴシック"/>
        <family val="3"/>
      </rPr>
      <t>2 sport</t>
    </r>
  </si>
  <si>
    <r>
      <t>S</t>
    </r>
    <r>
      <rPr>
        <sz val="11"/>
        <rFont val="ＭＳ Ｐゴシック"/>
        <family val="3"/>
      </rPr>
      <t xml:space="preserve">igma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1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</si>
  <si>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F45.</t>
    </r>
    <r>
      <rPr>
        <sz val="11"/>
        <rFont val="ＭＳ Ｐゴシック"/>
        <family val="3"/>
      </rPr>
      <t>5</t>
    </r>
  </si>
  <si>
    <r>
      <t>BEN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F4</t>
    </r>
    <r>
      <rPr>
        <sz val="11"/>
        <rFont val="ＭＳ Ｐゴシック"/>
        <family val="3"/>
      </rPr>
      <t>2S7</t>
    </r>
  </si>
  <si>
    <r>
      <t>E</t>
    </r>
    <r>
      <rPr>
        <sz val="11"/>
        <rFont val="ＭＳ Ｐゴシック"/>
        <family val="3"/>
      </rPr>
      <t>lan 37*2.05</t>
    </r>
  </si>
  <si>
    <r>
      <t>S</t>
    </r>
    <r>
      <rPr>
        <sz val="11"/>
        <rFont val="ＭＳ Ｐゴシック"/>
        <family val="3"/>
      </rPr>
      <t>pirit 41</t>
    </r>
  </si>
  <si>
    <r>
      <t>B</t>
    </r>
    <r>
      <rPr>
        <sz val="11"/>
        <rFont val="ＭＳ Ｐゴシック"/>
        <family val="3"/>
      </rPr>
      <t>ABARIA 42</t>
    </r>
  </si>
  <si>
    <r>
      <t>J</t>
    </r>
    <r>
      <rPr>
        <sz val="11"/>
        <rFont val="ＭＳ Ｐゴシック"/>
        <family val="3"/>
      </rPr>
      <t>ean SunFast40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</si>
  <si>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</t>
    </r>
  </si>
  <si>
    <r>
      <t>Jean SunFast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32</t>
    </r>
  </si>
  <si>
    <r>
      <t>F</t>
    </r>
    <r>
      <rPr>
        <sz val="11"/>
        <rFont val="ＭＳ Ｐゴシック"/>
        <family val="3"/>
      </rPr>
      <t>inngulf 391</t>
    </r>
  </si>
  <si>
    <r>
      <t>D</t>
    </r>
    <r>
      <rPr>
        <sz val="11"/>
        <rFont val="ＭＳ Ｐゴシック"/>
        <family val="3"/>
      </rPr>
      <t>ynamic 37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</si>
  <si>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45</t>
    </r>
  </si>
  <si>
    <r>
      <t>X</t>
    </r>
    <r>
      <rPr>
        <sz val="11"/>
        <rFont val="ＭＳ Ｐゴシック"/>
        <family val="3"/>
      </rPr>
      <t xml:space="preserve"> 382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</si>
  <si>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390</t>
    </r>
  </si>
  <si>
    <r>
      <t>BEN F41.5</t>
    </r>
    <r>
      <rPr>
        <sz val="11"/>
        <rFont val="ＭＳ Ｐゴシック"/>
        <family val="3"/>
      </rPr>
      <t xml:space="preserve"> 41S5</t>
    </r>
  </si>
  <si>
    <r>
      <t xml:space="preserve">Dehler </t>
    </r>
    <r>
      <rPr>
        <sz val="11"/>
        <rFont val="ＭＳ Ｐゴシック"/>
        <family val="3"/>
      </rPr>
      <t>33 Comp</t>
    </r>
  </si>
  <si>
    <r>
      <t>V</t>
    </r>
    <r>
      <rPr>
        <sz val="11"/>
        <rFont val="ＭＳ Ｐゴシック"/>
        <family val="3"/>
      </rPr>
      <t>.D.Stadt 40</t>
    </r>
  </si>
  <si>
    <r>
      <t>I</t>
    </r>
    <r>
      <rPr>
        <sz val="11"/>
        <rFont val="ＭＳ Ｐゴシック"/>
        <family val="3"/>
      </rPr>
      <t>LC 30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</si>
  <si>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38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</si>
  <si>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37S</t>
    </r>
    <r>
      <rPr>
        <sz val="11"/>
        <rFont val="ＭＳ Ｐゴシック"/>
        <family val="3"/>
      </rPr>
      <t>election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</si>
  <si>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35OD</t>
    </r>
  </si>
  <si>
    <t>Jean S310</t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</si>
  <si>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11.2</t>
    </r>
  </si>
  <si>
    <r>
      <t>C</t>
    </r>
    <r>
      <rPr>
        <sz val="11"/>
        <rFont val="ＭＳ Ｐゴシック"/>
        <family val="3"/>
      </rPr>
      <t>ontest 48CS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</si>
  <si>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38S</t>
    </r>
  </si>
  <si>
    <r>
      <t>Contest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35S</t>
    </r>
  </si>
  <si>
    <r>
      <t xml:space="preserve">Dehler </t>
    </r>
    <r>
      <rPr>
        <sz val="11"/>
        <rFont val="ＭＳ Ｐゴシック"/>
        <family val="3"/>
      </rPr>
      <t>36DB-OD</t>
    </r>
  </si>
  <si>
    <r>
      <t xml:space="preserve">Dehler </t>
    </r>
    <r>
      <rPr>
        <sz val="11"/>
        <rFont val="ＭＳ Ｐゴシック"/>
        <family val="3"/>
      </rPr>
      <t>33 Cruising</t>
    </r>
  </si>
  <si>
    <r>
      <t>BEN F1</t>
    </r>
    <r>
      <rPr>
        <sz val="11"/>
        <rFont val="ＭＳ Ｐゴシック"/>
        <family val="3"/>
      </rPr>
      <t>0</t>
    </r>
  </si>
  <si>
    <t>X 342</t>
  </si>
  <si>
    <r>
      <t>X 3</t>
    </r>
    <r>
      <rPr>
        <sz val="11"/>
        <rFont val="ＭＳ Ｐゴシック"/>
        <family val="3"/>
      </rPr>
      <t>32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</si>
  <si>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38cl</t>
    </r>
    <r>
      <rPr>
        <sz val="11"/>
        <rFont val="ＭＳ Ｐゴシック"/>
        <family val="3"/>
      </rPr>
      <t>assic</t>
    </r>
  </si>
  <si>
    <r>
      <t>H</t>
    </r>
    <r>
      <rPr>
        <sz val="11"/>
        <rFont val="ＭＳ Ｐゴシック"/>
        <family val="3"/>
      </rPr>
      <t>anse 37  371</t>
    </r>
  </si>
  <si>
    <r>
      <t>E</t>
    </r>
    <r>
      <rPr>
        <sz val="11"/>
        <rFont val="ＭＳ Ｐゴシック"/>
        <family val="3"/>
      </rPr>
      <t>lan 333</t>
    </r>
  </si>
  <si>
    <r>
      <t>M</t>
    </r>
    <r>
      <rPr>
        <sz val="11"/>
        <rFont val="ＭＳ Ｐゴシック"/>
        <family val="3"/>
      </rPr>
      <t>axfun 25</t>
    </r>
  </si>
  <si>
    <r>
      <t>T</t>
    </r>
    <r>
      <rPr>
        <sz val="11"/>
        <rFont val="ＭＳ Ｐゴシック"/>
        <family val="3"/>
      </rPr>
      <t>rintella 42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</si>
  <si>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39SD</t>
    </r>
  </si>
  <si>
    <r>
      <t>B</t>
    </r>
    <r>
      <rPr>
        <sz val="11"/>
        <rFont val="ＭＳ Ｐゴシック"/>
        <family val="3"/>
      </rPr>
      <t>ianca 111</t>
    </r>
  </si>
  <si>
    <r>
      <t>E</t>
    </r>
    <r>
      <rPr>
        <sz val="11"/>
        <rFont val="ＭＳ Ｐゴシック"/>
        <family val="3"/>
      </rPr>
      <t>lan 40*1.78</t>
    </r>
  </si>
  <si>
    <t>Victorie 12.7</t>
  </si>
  <si>
    <r>
      <t>S</t>
    </r>
    <r>
      <rPr>
        <sz val="11"/>
        <rFont val="ＭＳ Ｐゴシック"/>
        <family val="3"/>
      </rPr>
      <t>pirit 37*1.98</t>
    </r>
  </si>
  <si>
    <r>
      <t xml:space="preserve">Grand Soleil </t>
    </r>
    <r>
      <rPr>
        <sz val="11"/>
        <rFont val="ＭＳ Ｐゴシック"/>
        <family val="3"/>
      </rPr>
      <t>39</t>
    </r>
  </si>
  <si>
    <r>
      <t>C</t>
    </r>
    <r>
      <rPr>
        <sz val="11"/>
        <rFont val="ＭＳ Ｐゴシック"/>
        <family val="3"/>
      </rPr>
      <t>omfortina 35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</si>
  <si>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</si>
  <si>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370</t>
    </r>
  </si>
  <si>
    <r>
      <t>F</t>
    </r>
    <r>
      <rPr>
        <sz val="11"/>
        <rFont val="ＭＳ Ｐゴシック"/>
        <family val="3"/>
      </rPr>
      <t>inngulf 36</t>
    </r>
  </si>
  <si>
    <r>
      <t>S</t>
    </r>
    <r>
      <rPr>
        <sz val="11"/>
        <rFont val="ＭＳ Ｐゴシック"/>
        <family val="3"/>
      </rPr>
      <t>pirit 36S</t>
    </r>
  </si>
  <si>
    <r>
      <t>D</t>
    </r>
    <r>
      <rPr>
        <sz val="11"/>
        <rFont val="ＭＳ Ｐゴシック"/>
        <family val="3"/>
      </rPr>
      <t>B 2</t>
    </r>
  </si>
  <si>
    <r>
      <t>Jean SunFast</t>
    </r>
    <r>
      <rPr>
        <sz val="11"/>
        <rFont val="ＭＳ Ｐゴシック"/>
        <family val="3"/>
      </rPr>
      <t xml:space="preserve"> 37</t>
    </r>
  </si>
  <si>
    <r>
      <t xml:space="preserve">SWAN </t>
    </r>
    <r>
      <rPr>
        <sz val="11"/>
        <rFont val="ＭＳ Ｐゴシック"/>
        <family val="3"/>
      </rPr>
      <t>41</t>
    </r>
  </si>
  <si>
    <r>
      <t>Swede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36wingkeel</t>
    </r>
  </si>
  <si>
    <r>
      <t>Victorie 12</t>
    </r>
    <r>
      <rPr>
        <sz val="11"/>
        <rFont val="ＭＳ Ｐゴシック"/>
        <family val="3"/>
      </rPr>
      <t>00</t>
    </r>
  </si>
  <si>
    <r>
      <t>D</t>
    </r>
    <r>
      <rPr>
        <sz val="11"/>
        <rFont val="ＭＳ Ｐゴシック"/>
        <family val="3"/>
      </rPr>
      <t>B 1(prto-type)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</si>
  <si>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40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</si>
  <si>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37.2</t>
    </r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</si>
  <si>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36*2.0</t>
    </r>
  </si>
  <si>
    <r>
      <t>F</t>
    </r>
    <r>
      <rPr>
        <sz val="11"/>
        <rFont val="ＭＳ Ｐゴシック"/>
        <family val="3"/>
      </rPr>
      <t>inngulf 37</t>
    </r>
  </si>
  <si>
    <r>
      <t>C</t>
    </r>
    <r>
      <rPr>
        <sz val="11"/>
        <rFont val="ＭＳ Ｐゴシック"/>
        <family val="3"/>
      </rPr>
      <t>ontest 43*1.85</t>
    </r>
  </si>
  <si>
    <r>
      <t>C</t>
    </r>
    <r>
      <rPr>
        <sz val="11"/>
        <rFont val="ＭＳ Ｐゴシック"/>
        <family val="3"/>
      </rPr>
      <t>ontest 44*1.80</t>
    </r>
  </si>
  <si>
    <r>
      <t xml:space="preserve">Dehler </t>
    </r>
    <r>
      <rPr>
        <sz val="11"/>
        <rFont val="ＭＳ Ｐゴシック"/>
        <family val="3"/>
      </rPr>
      <t>35CWS</t>
    </r>
  </si>
  <si>
    <r>
      <t>B</t>
    </r>
    <r>
      <rPr>
        <sz val="11"/>
        <rFont val="ＭＳ Ｐゴシック"/>
        <family val="3"/>
      </rPr>
      <t>ABARIA 39</t>
    </r>
  </si>
  <si>
    <r>
      <t>S</t>
    </r>
    <r>
      <rPr>
        <sz val="11"/>
        <rFont val="ＭＳ Ｐゴシック"/>
        <family val="3"/>
      </rPr>
      <t>igma 38OOD</t>
    </r>
  </si>
  <si>
    <r>
      <t>S</t>
    </r>
    <r>
      <rPr>
        <sz val="11"/>
        <rFont val="ＭＳ Ｐゴシック"/>
        <family val="3"/>
      </rPr>
      <t>igma 8m</t>
    </r>
  </si>
  <si>
    <r>
      <t>D</t>
    </r>
    <r>
      <rPr>
        <sz val="11"/>
        <rFont val="ＭＳ Ｐゴシック"/>
        <family val="3"/>
      </rPr>
      <t>ufour 40*2.1</t>
    </r>
  </si>
  <si>
    <r>
      <t>J</t>
    </r>
    <r>
      <rPr>
        <sz val="11"/>
        <rFont val="ＭＳ Ｐゴシック"/>
        <family val="3"/>
      </rPr>
      <t>ean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SunLegend</t>
    </r>
    <r>
      <rPr>
        <sz val="11"/>
        <rFont val="ＭＳ Ｐゴシック"/>
        <family val="3"/>
      </rPr>
      <t>41</t>
    </r>
  </si>
  <si>
    <r>
      <t>J</t>
    </r>
    <r>
      <rPr>
        <sz val="11"/>
        <rFont val="ＭＳ Ｐゴシック"/>
        <family val="3"/>
      </rPr>
      <t>onmeri 40*1.85</t>
    </r>
  </si>
  <si>
    <r>
      <t xml:space="preserve">Dehler </t>
    </r>
    <r>
      <rPr>
        <sz val="11"/>
        <rFont val="ＭＳ Ｐゴシック"/>
        <family val="3"/>
      </rPr>
      <t>37CWS</t>
    </r>
  </si>
  <si>
    <r>
      <t>OC 4</t>
    </r>
    <r>
      <rPr>
        <sz val="11"/>
        <rFont val="ＭＳ Ｐゴシック"/>
        <family val="3"/>
      </rPr>
      <t>40</t>
    </r>
  </si>
  <si>
    <r>
      <t>W</t>
    </r>
    <r>
      <rPr>
        <sz val="11"/>
        <rFont val="ＭＳ Ｐゴシック"/>
        <family val="3"/>
      </rPr>
      <t>inner 11.2</t>
    </r>
  </si>
  <si>
    <r>
      <t>B</t>
    </r>
    <r>
      <rPr>
        <sz val="11"/>
        <rFont val="ＭＳ Ｐゴシック"/>
        <family val="3"/>
      </rPr>
      <t>altic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7</t>
    </r>
  </si>
  <si>
    <r>
      <t>E</t>
    </r>
    <r>
      <rPr>
        <sz val="11"/>
        <rFont val="ＭＳ Ｐゴシック"/>
        <family val="3"/>
      </rPr>
      <t>tap 34S</t>
    </r>
  </si>
  <si>
    <r>
      <t>C</t>
    </r>
    <r>
      <rPr>
        <sz val="11"/>
        <rFont val="ＭＳ Ｐゴシック"/>
        <family val="3"/>
      </rPr>
      <t>&amp;C 38</t>
    </r>
  </si>
  <si>
    <r>
      <t>SWAN</t>
    </r>
    <r>
      <rPr>
        <sz val="11"/>
        <rFont val="ＭＳ Ｐゴシック"/>
        <family val="3"/>
      </rPr>
      <t xml:space="preserve"> 371</t>
    </r>
  </si>
  <si>
    <r>
      <t>F</t>
    </r>
    <r>
      <rPr>
        <sz val="11"/>
        <rFont val="ＭＳ Ｐゴシック"/>
        <family val="3"/>
      </rPr>
      <t>inngulf 33</t>
    </r>
  </si>
  <si>
    <r>
      <t>D</t>
    </r>
    <r>
      <rPr>
        <sz val="11"/>
        <rFont val="ＭＳ Ｐゴシック"/>
        <family val="3"/>
      </rPr>
      <t>ufor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4</t>
    </r>
  </si>
  <si>
    <r>
      <t>Grand Soleil 3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</si>
  <si>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OMT38</t>
    </r>
  </si>
  <si>
    <r>
      <t>C</t>
    </r>
    <r>
      <rPr>
        <sz val="11"/>
        <rFont val="ＭＳ Ｐゴシック"/>
        <family val="3"/>
      </rPr>
      <t>OMT</t>
    </r>
    <r>
      <rPr>
        <sz val="11"/>
        <rFont val="ＭＳ Ｐゴシック"/>
        <family val="3"/>
      </rPr>
      <t>303</t>
    </r>
  </si>
  <si>
    <t>GPH+2</t>
  </si>
  <si>
    <t>GPH-6.5</t>
  </si>
  <si>
    <r>
      <t>FEEL 32</t>
    </r>
    <r>
      <rPr>
        <sz val="11"/>
        <rFont val="ＭＳ Ｐゴシック"/>
        <family val="3"/>
      </rPr>
      <t>4CB</t>
    </r>
  </si>
  <si>
    <r>
      <t>ニュポート3</t>
    </r>
    <r>
      <rPr>
        <sz val="11"/>
        <rFont val="ＭＳ Ｐゴシック"/>
        <family val="3"/>
      </rPr>
      <t>0</t>
    </r>
  </si>
  <si>
    <r>
      <t>ニュポート3</t>
    </r>
    <r>
      <rPr>
        <sz val="11"/>
        <rFont val="ＭＳ Ｐゴシック"/>
        <family val="3"/>
      </rPr>
      <t>3</t>
    </r>
  </si>
  <si>
    <r>
      <t xml:space="preserve"> ST 2</t>
    </r>
    <r>
      <rPr>
        <sz val="11"/>
        <rFont val="ＭＳ Ｐゴシック"/>
        <family val="3"/>
      </rPr>
      <t>5</t>
    </r>
  </si>
  <si>
    <t>GPH</t>
  </si>
  <si>
    <r>
      <t>J</t>
    </r>
    <r>
      <rPr>
        <sz val="11"/>
        <rFont val="ＭＳ Ｐゴシック"/>
        <family val="3"/>
      </rPr>
      <t xml:space="preserve">ean </t>
    </r>
    <r>
      <rPr>
        <sz val="11"/>
        <rFont val="ＭＳ Ｐゴシック"/>
        <family val="3"/>
      </rPr>
      <t>SO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37</t>
    </r>
  </si>
  <si>
    <r>
      <t>S</t>
    </r>
    <r>
      <rPr>
        <sz val="11"/>
        <rFont val="ＭＳ Ｐゴシック"/>
        <family val="3"/>
      </rPr>
      <t>wifft 33</t>
    </r>
  </si>
  <si>
    <t>96'-7.5    97'.98'-7.4</t>
  </si>
  <si>
    <r>
      <t>KAZI　</t>
    </r>
    <r>
      <rPr>
        <sz val="11"/>
        <rFont val="ＭＳ Ｐゴシック"/>
        <family val="3"/>
      </rPr>
      <t xml:space="preserve"> 97' 1月号・７月号・11月号</t>
    </r>
  </si>
  <si>
    <r>
      <t xml:space="preserve">　　　　 </t>
    </r>
    <r>
      <rPr>
        <sz val="11"/>
        <rFont val="ＭＳ Ｐゴシック"/>
        <family val="3"/>
      </rPr>
      <t>98' 8月号 01' 11月号　　参考</t>
    </r>
  </si>
  <si>
    <t>α=スポーツボート +10～＋4　％</t>
  </si>
  <si>
    <t xml:space="preserve">     IMSレーサ       ＋4～＋1 ％</t>
  </si>
  <si>
    <t xml:space="preserve">     IORレーサー      +1～-1　％</t>
  </si>
  <si>
    <t xml:space="preserve">     量産レーサー 　  -1～-3　％</t>
  </si>
  <si>
    <t xml:space="preserve">     量産クルーザ－ -3～-10 ％</t>
  </si>
  <si>
    <r>
      <t>Y</t>
    </r>
    <r>
      <rPr>
        <sz val="11"/>
        <rFont val="ＭＳ Ｐゴシック"/>
        <family val="3"/>
      </rPr>
      <t>A29(CC)</t>
    </r>
  </si>
  <si>
    <t>スペシャル  +2%</t>
  </si>
  <si>
    <t>コレル45</t>
  </si>
  <si>
    <r>
      <t>デゲロ3</t>
    </r>
    <r>
      <rPr>
        <sz val="11"/>
        <rFont val="ＭＳ Ｐゴシック"/>
        <family val="3"/>
      </rPr>
      <t>5</t>
    </r>
  </si>
  <si>
    <t>回生丸</t>
  </si>
  <si>
    <t>パロット</t>
  </si>
  <si>
    <r>
      <t>V</t>
    </r>
    <r>
      <rPr>
        <sz val="11"/>
        <rFont val="ＭＳ Ｐゴシック"/>
        <family val="3"/>
      </rPr>
      <t>ite 31</t>
    </r>
  </si>
  <si>
    <r>
      <t>X</t>
    </r>
    <r>
      <rPr>
        <sz val="11"/>
        <rFont val="ＭＳ Ｐゴシック"/>
        <family val="3"/>
      </rPr>
      <t>-35 OD</t>
    </r>
  </si>
  <si>
    <r>
      <t>FARR34</t>
    </r>
    <r>
      <rPr>
        <sz val="11"/>
        <rFont val="ＭＳ Ｐゴシック"/>
        <family val="3"/>
      </rPr>
      <t>IMS</t>
    </r>
  </si>
  <si>
    <r>
      <t>BEN F34</t>
    </r>
    <r>
      <rPr>
        <sz val="11"/>
        <rFont val="ＭＳ Ｐゴシック"/>
        <family val="3"/>
      </rPr>
      <t>.7</t>
    </r>
  </si>
  <si>
    <r>
      <t>C</t>
    </r>
    <r>
      <rPr>
        <sz val="11"/>
        <rFont val="ＭＳ Ｐゴシック"/>
        <family val="3"/>
      </rPr>
      <t>C32</t>
    </r>
  </si>
  <si>
    <t>フジ３２</t>
  </si>
  <si>
    <t>Y34CC</t>
  </si>
  <si>
    <t>サイファ26</t>
  </si>
  <si>
    <t>Dufor34E</t>
  </si>
  <si>
    <r>
      <t>YA21R&amp;</t>
    </r>
    <r>
      <rPr>
        <sz val="11"/>
        <rFont val="ＭＳ Ｐゴシック"/>
        <family val="3"/>
      </rPr>
      <t>C</t>
    </r>
  </si>
  <si>
    <r>
      <t>M</t>
    </r>
    <r>
      <rPr>
        <sz val="11"/>
        <rFont val="ＭＳ Ｐゴシック"/>
        <family val="3"/>
      </rPr>
      <t>elges 30</t>
    </r>
  </si>
  <si>
    <t>レーティング一覧表　(2012’)</t>
  </si>
  <si>
    <t>船  名</t>
  </si>
  <si>
    <t>船  種</t>
  </si>
  <si>
    <t>C R</t>
  </si>
  <si>
    <t>GPH</t>
  </si>
  <si>
    <t>TMF</t>
  </si>
  <si>
    <t>TCF</t>
  </si>
  <si>
    <r>
      <t>A</t>
    </r>
    <r>
      <rPr>
        <sz val="11"/>
        <rFont val="ＭＳ Ｐゴシック"/>
        <family val="3"/>
      </rPr>
      <t>ZUL</t>
    </r>
  </si>
  <si>
    <r>
      <t>岡崎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7</t>
    </r>
  </si>
  <si>
    <t>アトム</t>
  </si>
  <si>
    <r>
      <t>YA 21</t>
    </r>
    <r>
      <rPr>
        <sz val="11"/>
        <rFont val="ＭＳ Ｐゴシック"/>
        <family val="3"/>
      </rPr>
      <t>S</t>
    </r>
  </si>
  <si>
    <t>Amigo</t>
  </si>
  <si>
    <t>Y31EX</t>
  </si>
  <si>
    <t>Y31EX</t>
  </si>
  <si>
    <t>Anna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</si>
  <si>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Ⅱ</t>
    </r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</si>
  <si>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Ⅱ</t>
    </r>
  </si>
  <si>
    <t>糸　車</t>
  </si>
  <si>
    <r>
      <t>N</t>
    </r>
    <r>
      <rPr>
        <sz val="11"/>
        <rFont val="ＭＳ Ｐゴシック"/>
        <family val="3"/>
      </rPr>
      <t xml:space="preserve"> 320</t>
    </r>
  </si>
  <si>
    <r>
      <t>W</t>
    </r>
    <r>
      <rPr>
        <sz val="11"/>
        <rFont val="ＭＳ Ｐゴシック"/>
        <family val="3"/>
      </rPr>
      <t>ind Word 蒼龍</t>
    </r>
  </si>
  <si>
    <r>
      <t>Grand Soleil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38</t>
    </r>
  </si>
  <si>
    <r>
      <t>O</t>
    </r>
    <r>
      <rPr>
        <sz val="11"/>
        <rFont val="ＭＳ Ｐゴシック"/>
        <family val="3"/>
      </rPr>
      <t>ichokabu蒼龍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</si>
  <si>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</si>
  <si>
    <t>オセアニッド５</t>
  </si>
  <si>
    <r>
      <t>N</t>
    </r>
    <r>
      <rPr>
        <sz val="11"/>
        <rFont val="ＭＳ Ｐゴシック"/>
        <family val="3"/>
      </rPr>
      <t>/M  9.5</t>
    </r>
  </si>
  <si>
    <t>オリオン</t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</si>
  <si>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</si>
  <si>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23</t>
    </r>
  </si>
  <si>
    <r>
      <t>横山2</t>
    </r>
    <r>
      <rPr>
        <sz val="11"/>
        <rFont val="ＭＳ Ｐゴシック"/>
        <family val="3"/>
      </rPr>
      <t>6</t>
    </r>
  </si>
  <si>
    <r>
      <t>G</t>
    </r>
    <r>
      <rPr>
        <sz val="11"/>
        <rFont val="ＭＳ Ｐゴシック"/>
        <family val="3"/>
      </rPr>
      <t>aruda</t>
    </r>
  </si>
  <si>
    <r>
      <t>C</t>
    </r>
    <r>
      <rPr>
        <sz val="11"/>
        <rFont val="ＭＳ Ｐゴシック"/>
        <family val="3"/>
      </rPr>
      <t>C32</t>
    </r>
  </si>
  <si>
    <t>キャンディガール</t>
  </si>
  <si>
    <r>
      <t>Y</t>
    </r>
    <r>
      <rPr>
        <sz val="11"/>
        <rFont val="ＭＳ Ｐゴシック"/>
        <family val="3"/>
      </rPr>
      <t>A 26C</t>
    </r>
  </si>
  <si>
    <r>
      <t>K</t>
    </r>
    <r>
      <rPr>
        <sz val="11"/>
        <rFont val="ＭＳ Ｐゴシック"/>
        <family val="3"/>
      </rPr>
      <t>URA</t>
    </r>
  </si>
  <si>
    <r>
      <t>G</t>
    </r>
    <r>
      <rPr>
        <sz val="11"/>
        <rFont val="ＭＳ Ｐゴシック"/>
        <family val="3"/>
      </rPr>
      <t>rand Blue</t>
    </r>
  </si>
  <si>
    <r>
      <t>Y</t>
    </r>
    <r>
      <rPr>
        <sz val="11"/>
        <rFont val="ＭＳ Ｐゴシック"/>
        <family val="3"/>
      </rPr>
      <t>A 34S</t>
    </r>
  </si>
  <si>
    <r>
      <t>S</t>
    </r>
    <r>
      <rPr>
        <sz val="11"/>
        <rFont val="ＭＳ Ｐゴシック"/>
        <family val="3"/>
      </rPr>
      <t>outhen Cross</t>
    </r>
  </si>
  <si>
    <r>
      <t>B</t>
    </r>
    <r>
      <rPr>
        <sz val="11"/>
        <rFont val="ＭＳ Ｐゴシック"/>
        <family val="3"/>
      </rPr>
      <t>lue Water 30</t>
    </r>
  </si>
  <si>
    <t>サンフィニッシュ</t>
  </si>
  <si>
    <t>潮　騒</t>
  </si>
  <si>
    <r>
      <t>H</t>
    </r>
    <r>
      <rPr>
        <sz val="11"/>
        <rFont val="ＭＳ Ｐゴシック"/>
        <family val="3"/>
      </rPr>
      <t>igh Grace 33</t>
    </r>
  </si>
  <si>
    <t>ZIG ZAG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</si>
  <si>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30SⅡ</t>
    </r>
  </si>
  <si>
    <t>少年海援隊</t>
  </si>
  <si>
    <t>シルフィード</t>
  </si>
  <si>
    <r>
      <t>S</t>
    </r>
    <r>
      <rPr>
        <sz val="11"/>
        <rFont val="ＭＳ Ｐゴシック"/>
        <family val="3"/>
      </rPr>
      <t>wift 33</t>
    </r>
  </si>
  <si>
    <r>
      <t>S</t>
    </r>
    <r>
      <rPr>
        <sz val="11"/>
        <rFont val="ＭＳ Ｐゴシック"/>
        <family val="3"/>
      </rPr>
      <t xml:space="preserve">olty Dog 2 </t>
    </r>
  </si>
  <si>
    <r>
      <t>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30CⅡF</t>
    </r>
  </si>
  <si>
    <r>
      <t>T</t>
    </r>
    <r>
      <rPr>
        <sz val="11"/>
        <rFont val="ＭＳ Ｐゴシック"/>
        <family val="3"/>
      </rPr>
      <t>urtle</t>
    </r>
  </si>
  <si>
    <r>
      <t>S</t>
    </r>
    <r>
      <rPr>
        <sz val="11"/>
        <rFont val="ＭＳ Ｐゴシック"/>
        <family val="3"/>
      </rPr>
      <t>T 25</t>
    </r>
  </si>
  <si>
    <r>
      <t>D</t>
    </r>
    <r>
      <rPr>
        <sz val="11"/>
        <rFont val="ＭＳ Ｐゴシック"/>
        <family val="3"/>
      </rPr>
      <t>olphin</t>
    </r>
  </si>
  <si>
    <r>
      <t>P</t>
    </r>
    <r>
      <rPr>
        <sz val="11"/>
        <rFont val="ＭＳ Ｐゴシック"/>
        <family val="3"/>
      </rPr>
      <t>C34</t>
    </r>
  </si>
  <si>
    <t>ドル平　Ⅲ世</t>
  </si>
  <si>
    <r>
      <t>P</t>
    </r>
    <r>
      <rPr>
        <sz val="11"/>
        <rFont val="ＭＳ Ｐゴシック"/>
        <family val="3"/>
      </rPr>
      <t>art Ⅲ</t>
    </r>
  </si>
  <si>
    <r>
      <t>Nakayosi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295TR</t>
    </r>
  </si>
  <si>
    <r>
      <t>B</t>
    </r>
    <r>
      <rPr>
        <sz val="11"/>
        <rFont val="ＭＳ Ｐゴシック"/>
        <family val="3"/>
      </rPr>
      <t>arrir Free</t>
    </r>
  </si>
  <si>
    <r>
      <t>Y</t>
    </r>
    <r>
      <rPr>
        <sz val="11"/>
        <rFont val="ＭＳ Ｐゴシック"/>
        <family val="3"/>
      </rPr>
      <t>A 26C</t>
    </r>
  </si>
  <si>
    <t>パロット</t>
  </si>
  <si>
    <t>オーストラリア製３６’</t>
  </si>
  <si>
    <r>
      <t>F</t>
    </r>
    <r>
      <rPr>
        <sz val="11"/>
        <rFont val="ＭＳ Ｐゴシック"/>
        <family val="3"/>
      </rPr>
      <t xml:space="preserve">air Wind  </t>
    </r>
  </si>
  <si>
    <t>Dufour34 E</t>
  </si>
  <si>
    <r>
      <t>F</t>
    </r>
    <r>
      <rPr>
        <sz val="11"/>
        <rFont val="ＭＳ Ｐゴシック"/>
        <family val="3"/>
      </rPr>
      <t>unakai</t>
    </r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</si>
  <si>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</si>
  <si>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フリッパー</t>
  </si>
  <si>
    <r>
      <t>J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24</t>
    </r>
  </si>
  <si>
    <r>
      <t>J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24</t>
    </r>
  </si>
  <si>
    <r>
      <t>B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ue</t>
    </r>
    <r>
      <rPr>
        <sz val="11"/>
        <rFont val="ＭＳ Ｐゴシック"/>
        <family val="3"/>
      </rPr>
      <t xml:space="preserve"> Angel</t>
    </r>
  </si>
  <si>
    <r>
      <t>Y</t>
    </r>
    <r>
      <rPr>
        <sz val="11"/>
        <rFont val="ＭＳ Ｐゴシック"/>
        <family val="3"/>
      </rPr>
      <t>A 31S</t>
    </r>
  </si>
  <si>
    <r>
      <t>Y</t>
    </r>
    <r>
      <rPr>
        <sz val="11"/>
        <rFont val="ＭＳ Ｐゴシック"/>
        <family val="3"/>
      </rPr>
      <t>A 31S</t>
    </r>
  </si>
  <si>
    <r>
      <t>B</t>
    </r>
    <r>
      <rPr>
        <sz val="11"/>
        <rFont val="ＭＳ Ｐゴシック"/>
        <family val="3"/>
      </rPr>
      <t>lue Ship</t>
    </r>
  </si>
  <si>
    <r>
      <t>P</t>
    </r>
    <r>
      <rPr>
        <sz val="11"/>
        <rFont val="ＭＳ Ｐゴシック"/>
        <family val="3"/>
      </rPr>
      <t>eterson 37</t>
    </r>
  </si>
  <si>
    <t>ブルーピータ</t>
  </si>
  <si>
    <r>
      <t>X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99</t>
    </r>
  </si>
  <si>
    <t>ボイージャー</t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</si>
  <si>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（スカンピ）　</t>
    </r>
  </si>
  <si>
    <t>穂高</t>
  </si>
  <si>
    <t>BEN F31.7</t>
  </si>
  <si>
    <t>モーニングクラウド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</si>
  <si>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</si>
  <si>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ラブリーハッシー</t>
  </si>
  <si>
    <r>
      <t>Y</t>
    </r>
    <r>
      <rPr>
        <sz val="11"/>
        <rFont val="ＭＳ Ｐゴシック"/>
        <family val="3"/>
      </rPr>
      <t>A 31S</t>
    </r>
  </si>
  <si>
    <t>雷　電　Ⅱ</t>
  </si>
  <si>
    <r>
      <t>PIONEER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</t>
    </r>
  </si>
  <si>
    <t>楽阿弥</t>
  </si>
  <si>
    <r>
      <t>S</t>
    </r>
    <r>
      <rPr>
        <sz val="11"/>
        <rFont val="ＭＳ Ｐゴシック"/>
        <family val="3"/>
      </rPr>
      <t>T 30</t>
    </r>
  </si>
  <si>
    <t>流風</t>
  </si>
  <si>
    <r>
      <t>L</t>
    </r>
    <r>
      <rPr>
        <sz val="11"/>
        <rFont val="ＭＳ Ｐゴシック"/>
        <family val="3"/>
      </rPr>
      <t>ittle Foot</t>
    </r>
  </si>
  <si>
    <r>
      <t>Y</t>
    </r>
    <r>
      <rPr>
        <sz val="11"/>
        <rFont val="ＭＳ Ｐゴシック"/>
        <family val="3"/>
      </rPr>
      <t xml:space="preserve">A </t>
    </r>
    <r>
      <rPr>
        <sz val="11"/>
        <rFont val="ＭＳ Ｐゴシック"/>
        <family val="3"/>
      </rPr>
      <t>31EX</t>
    </r>
  </si>
  <si>
    <r>
      <t>G</t>
    </r>
    <r>
      <rPr>
        <sz val="11"/>
        <rFont val="ＭＳ Ｐゴシック"/>
        <family val="3"/>
      </rPr>
      <t xml:space="preserve">AIA </t>
    </r>
  </si>
  <si>
    <r>
      <t xml:space="preserve">マップレ </t>
    </r>
    <r>
      <rPr>
        <sz val="11"/>
        <rFont val="ＭＳ Ｐゴシック"/>
        <family val="3"/>
      </rPr>
      <t>Map Boule</t>
    </r>
  </si>
  <si>
    <t>マニューバー</t>
  </si>
  <si>
    <r>
      <t>Y</t>
    </r>
    <r>
      <rPr>
        <sz val="11"/>
        <rFont val="ＭＳ Ｐゴシック"/>
        <family val="3"/>
      </rPr>
      <t>A31F</t>
    </r>
  </si>
  <si>
    <r>
      <t>E</t>
    </r>
    <r>
      <rPr>
        <sz val="11"/>
        <rFont val="ＭＳ Ｐゴシック"/>
        <family val="3"/>
      </rPr>
      <t>mitan</t>
    </r>
  </si>
  <si>
    <t>デゲロ35</t>
  </si>
  <si>
    <t>ハリティー</t>
  </si>
  <si>
    <r>
      <t>Jeanneau</t>
    </r>
    <r>
      <rPr>
        <sz val="11"/>
        <rFont val="ＭＳ Ｐゴシック"/>
        <family val="3"/>
      </rPr>
      <t xml:space="preserve"> 37.2</t>
    </r>
  </si>
  <si>
    <t>アポロニア</t>
  </si>
  <si>
    <r>
      <t>K</t>
    </r>
    <r>
      <rPr>
        <sz val="11"/>
        <rFont val="ＭＳ Ｐゴシック"/>
        <family val="3"/>
      </rPr>
      <t>ARUGAMO</t>
    </r>
  </si>
  <si>
    <t>ST 34</t>
  </si>
  <si>
    <t>ST 34</t>
  </si>
  <si>
    <t>K</t>
  </si>
  <si>
    <r>
      <t>O</t>
    </r>
    <r>
      <rPr>
        <sz val="11"/>
        <rFont val="ＭＳ Ｐゴシック"/>
        <family val="3"/>
      </rPr>
      <t>kazaki32</t>
    </r>
  </si>
  <si>
    <t>桜花</t>
  </si>
  <si>
    <t>ナカヨシ25</t>
  </si>
  <si>
    <t>Sea　Hark</t>
  </si>
  <si>
    <t>ジュネス</t>
  </si>
  <si>
    <r>
      <t>Y</t>
    </r>
    <r>
      <rPr>
        <sz val="11"/>
        <rFont val="ＭＳ Ｐゴシック"/>
        <family val="3"/>
      </rPr>
      <t>A 33Ⅱ</t>
    </r>
  </si>
  <si>
    <t>正陽丸</t>
  </si>
  <si>
    <t>V D Fete</t>
  </si>
  <si>
    <r>
      <t>S</t>
    </r>
    <r>
      <rPr>
        <sz val="11"/>
        <rFont val="ＭＳ Ｐゴシック"/>
        <family val="3"/>
      </rPr>
      <t>eptember Wind</t>
    </r>
  </si>
  <si>
    <r>
      <t>Y</t>
    </r>
    <r>
      <rPr>
        <sz val="11"/>
        <rFont val="ＭＳ Ｐゴシック"/>
        <family val="3"/>
      </rPr>
      <t>A 31C</t>
    </r>
  </si>
  <si>
    <t>蒼龍</t>
  </si>
  <si>
    <t>YA30SⅡ</t>
  </si>
  <si>
    <t>チタⅡ世</t>
  </si>
  <si>
    <t>横山３６</t>
  </si>
  <si>
    <t>Norah</t>
  </si>
  <si>
    <t>横山２６　ノラ</t>
  </si>
  <si>
    <t>Bianca</t>
  </si>
  <si>
    <t>Y31C</t>
  </si>
  <si>
    <t>MIEHIRO</t>
  </si>
  <si>
    <t>Okazaki33　オリオン</t>
  </si>
  <si>
    <t>Libero</t>
  </si>
  <si>
    <t>ST 34</t>
  </si>
  <si>
    <t>サザンクロスX</t>
  </si>
  <si>
    <t>Swan40</t>
  </si>
  <si>
    <t>レフテナント Ⅴ</t>
  </si>
  <si>
    <t>ST 30</t>
  </si>
  <si>
    <t>P-2</t>
  </si>
  <si>
    <r>
      <t>ST 3</t>
    </r>
    <r>
      <rPr>
        <sz val="11"/>
        <rFont val="ＭＳ Ｐゴシック"/>
        <family val="3"/>
      </rPr>
      <t>4</t>
    </r>
  </si>
  <si>
    <t>沙真愛</t>
  </si>
  <si>
    <r>
      <t>S</t>
    </r>
    <r>
      <rPr>
        <sz val="11"/>
        <rFont val="ＭＳ Ｐゴシック"/>
        <family val="3"/>
      </rPr>
      <t>T21</t>
    </r>
  </si>
  <si>
    <t>SEA BREAM</t>
  </si>
  <si>
    <r>
      <t>Y</t>
    </r>
    <r>
      <rPr>
        <sz val="11"/>
        <rFont val="ＭＳ Ｐゴシック"/>
        <family val="3"/>
      </rPr>
      <t>A 31EXⅡ</t>
    </r>
  </si>
  <si>
    <t>むつごろう</t>
  </si>
  <si>
    <t>PIONEER</t>
  </si>
  <si>
    <r>
      <t>S</t>
    </r>
    <r>
      <rPr>
        <sz val="11"/>
        <rFont val="ＭＳ Ｐゴシック"/>
        <family val="3"/>
      </rPr>
      <t>T 27</t>
    </r>
  </si>
  <si>
    <t>バーバラ Ⅱ</t>
  </si>
  <si>
    <t>羅漢柏</t>
  </si>
  <si>
    <r>
      <t xml:space="preserve">BHB </t>
    </r>
    <r>
      <rPr>
        <sz val="11"/>
        <rFont val="ＭＳ Ｐゴシック"/>
        <family val="3"/>
      </rPr>
      <t>27</t>
    </r>
  </si>
  <si>
    <r>
      <t xml:space="preserve">極楽蜻蛉 </t>
    </r>
    <r>
      <rPr>
        <sz val="11"/>
        <rFont val="ＭＳ Ｐゴシック"/>
        <family val="3"/>
      </rPr>
      <t xml:space="preserve"> </t>
    </r>
  </si>
  <si>
    <r>
      <t>BHB 35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スペシャル</t>
    </r>
    <r>
      <rPr>
        <sz val="11"/>
        <rFont val="ＭＳ Ｐゴシック"/>
        <family val="3"/>
      </rPr>
      <t>)</t>
    </r>
  </si>
  <si>
    <r>
      <t>O</t>
    </r>
    <r>
      <rPr>
        <sz val="11"/>
        <rFont val="ＭＳ Ｐゴシック"/>
        <family val="3"/>
      </rPr>
      <t>RENT</t>
    </r>
  </si>
  <si>
    <r>
      <t>J</t>
    </r>
    <r>
      <rPr>
        <sz val="11"/>
        <rFont val="ＭＳ Ｐゴシック"/>
        <family val="3"/>
      </rPr>
      <t xml:space="preserve"> 120</t>
    </r>
  </si>
  <si>
    <r>
      <t>S</t>
    </r>
    <r>
      <rPr>
        <sz val="11"/>
        <rFont val="ＭＳ Ｐゴシック"/>
        <family val="3"/>
      </rPr>
      <t>TING</t>
    </r>
  </si>
  <si>
    <r>
      <t>T</t>
    </r>
    <r>
      <rPr>
        <sz val="11"/>
        <rFont val="ＭＳ Ｐゴシック"/>
        <family val="3"/>
      </rPr>
      <t>AKAI 33</t>
    </r>
  </si>
  <si>
    <t>NIKE</t>
  </si>
  <si>
    <r>
      <t>S</t>
    </r>
    <r>
      <rPr>
        <sz val="11"/>
        <rFont val="ＭＳ Ｐゴシック"/>
        <family val="3"/>
      </rPr>
      <t>T 27</t>
    </r>
  </si>
  <si>
    <r>
      <t>S</t>
    </r>
    <r>
      <rPr>
        <sz val="11"/>
        <rFont val="ＭＳ Ｐゴシック"/>
        <family val="3"/>
      </rPr>
      <t>even Sea Queen</t>
    </r>
  </si>
  <si>
    <r>
      <t>H</t>
    </r>
    <r>
      <rPr>
        <sz val="11"/>
        <rFont val="ＭＳ Ｐゴシック"/>
        <family val="3"/>
      </rPr>
      <t>UNTER 295</t>
    </r>
  </si>
  <si>
    <t>POPEYE</t>
  </si>
  <si>
    <t>ST 30</t>
  </si>
  <si>
    <t>のんびり号</t>
  </si>
  <si>
    <t>デュフォー25</t>
  </si>
  <si>
    <t>白龍</t>
  </si>
  <si>
    <t>ナディア</t>
  </si>
  <si>
    <t>ソレイユ　ルボン</t>
  </si>
  <si>
    <t>白玉丸</t>
  </si>
  <si>
    <r>
      <t>Y</t>
    </r>
    <r>
      <rPr>
        <sz val="11"/>
        <rFont val="ＭＳ Ｐゴシック"/>
        <family val="3"/>
      </rPr>
      <t>A 21 JOG</t>
    </r>
  </si>
  <si>
    <t>愛子丸</t>
  </si>
  <si>
    <t>マクレガー26</t>
  </si>
  <si>
    <t>シャイン</t>
  </si>
  <si>
    <t>トレード　ウインドウ</t>
  </si>
  <si>
    <r>
      <t>YA２５</t>
    </r>
    <r>
      <rPr>
        <sz val="11"/>
        <rFont val="ＭＳ Ｐゴシック"/>
        <family val="3"/>
      </rPr>
      <t>markⅡ</t>
    </r>
  </si>
  <si>
    <t>たかひろ</t>
  </si>
  <si>
    <t>RISE</t>
  </si>
  <si>
    <r>
      <t>ヨコヤマ30</t>
    </r>
    <r>
      <rPr>
        <sz val="11"/>
        <rFont val="ＭＳ Ｐゴシック"/>
        <family val="3"/>
      </rPr>
      <t>C</t>
    </r>
  </si>
  <si>
    <t>AYA</t>
  </si>
  <si>
    <t>なかよし30</t>
  </si>
  <si>
    <t>エスペランサ</t>
  </si>
  <si>
    <t>フジ３２</t>
  </si>
  <si>
    <t>Ocean Dream</t>
  </si>
  <si>
    <r>
      <t>Y</t>
    </r>
    <r>
      <rPr>
        <sz val="11"/>
        <rFont val="ＭＳ Ｐゴシック"/>
        <family val="3"/>
      </rPr>
      <t>A 30</t>
    </r>
    <r>
      <rPr>
        <sz val="11"/>
        <rFont val="ＭＳ Ｐゴシック"/>
        <family val="3"/>
      </rPr>
      <t>C</t>
    </r>
  </si>
  <si>
    <t>風</t>
  </si>
  <si>
    <t>ＹＡ29（ＣＣ）</t>
  </si>
  <si>
    <t>風小僧</t>
  </si>
  <si>
    <t>ST27</t>
  </si>
  <si>
    <t>Grand Vient</t>
  </si>
  <si>
    <t>こちふく</t>
  </si>
  <si>
    <r>
      <t>Y</t>
    </r>
    <r>
      <rPr>
        <sz val="11"/>
        <rFont val="ＭＳ Ｐゴシック"/>
        <family val="3"/>
      </rPr>
      <t>A 26S</t>
    </r>
  </si>
  <si>
    <t>逍遥</t>
  </si>
  <si>
    <t>しらはえ</t>
  </si>
  <si>
    <t>プラウト３４</t>
  </si>
  <si>
    <t>ソレイユ</t>
  </si>
  <si>
    <t>ソレイユ　ルボン</t>
  </si>
  <si>
    <t>ノアノア</t>
  </si>
  <si>
    <t>サイファ26</t>
  </si>
  <si>
    <t>はえんかぜ</t>
  </si>
  <si>
    <t>ST 30</t>
  </si>
  <si>
    <t>Hamilton</t>
  </si>
  <si>
    <r>
      <t>YA21R&amp;</t>
    </r>
    <r>
      <rPr>
        <sz val="11"/>
        <rFont val="ＭＳ Ｐゴシック"/>
        <family val="3"/>
      </rPr>
      <t>C</t>
    </r>
  </si>
  <si>
    <t>Vient</t>
  </si>
  <si>
    <t>Big Tomorrow</t>
  </si>
  <si>
    <t>なかよし30</t>
  </si>
  <si>
    <r>
      <t>F</t>
    </r>
    <r>
      <rPr>
        <sz val="11"/>
        <rFont val="ＭＳ Ｐゴシック"/>
        <family val="3"/>
      </rPr>
      <t>reedum Run</t>
    </r>
  </si>
  <si>
    <r>
      <t>Y</t>
    </r>
    <r>
      <rPr>
        <sz val="11"/>
        <rFont val="ＭＳ Ｐゴシック"/>
        <family val="3"/>
      </rPr>
      <t>amaha30S F</t>
    </r>
  </si>
  <si>
    <t>ほーじー</t>
  </si>
  <si>
    <r>
      <t>YA 21</t>
    </r>
    <r>
      <rPr>
        <sz val="11"/>
        <rFont val="ＭＳ Ｐゴシック"/>
        <family val="3"/>
      </rPr>
      <t>S</t>
    </r>
  </si>
  <si>
    <t>BonTon</t>
  </si>
  <si>
    <t>Peterson33</t>
  </si>
  <si>
    <t>MISUMI</t>
  </si>
  <si>
    <t>Y19</t>
  </si>
  <si>
    <t>美晴Ⅲ</t>
  </si>
  <si>
    <r>
      <t>ヨコヤマ30</t>
    </r>
    <r>
      <rPr>
        <sz val="11"/>
        <rFont val="ＭＳ Ｐゴシック"/>
        <family val="3"/>
      </rPr>
      <t>C</t>
    </r>
  </si>
  <si>
    <t>めだか</t>
  </si>
  <si>
    <r>
      <t>Y</t>
    </r>
    <r>
      <rPr>
        <sz val="11"/>
        <rFont val="ＭＳ Ｐゴシック"/>
        <family val="3"/>
      </rPr>
      <t>A 21 JOG</t>
    </r>
  </si>
  <si>
    <t>LAND HO</t>
  </si>
  <si>
    <r>
      <t>S</t>
    </r>
    <r>
      <rPr>
        <sz val="11"/>
        <rFont val="ＭＳ Ｐゴシック"/>
        <family val="3"/>
      </rPr>
      <t>T 27</t>
    </r>
  </si>
  <si>
    <t>LUMINOUS</t>
  </si>
  <si>
    <t>鈴華</t>
  </si>
  <si>
    <r>
      <t>Y</t>
    </r>
    <r>
      <rPr>
        <sz val="11"/>
        <rFont val="ＭＳ Ｐゴシック"/>
        <family val="3"/>
      </rPr>
      <t>A 26S</t>
    </r>
  </si>
  <si>
    <r>
      <t>J</t>
    </r>
    <r>
      <rPr>
        <sz val="11"/>
        <rFont val="ＭＳ Ｐゴシック"/>
        <family val="3"/>
      </rPr>
      <t>eanneau SO 37</t>
    </r>
  </si>
  <si>
    <t>林34</t>
  </si>
  <si>
    <r>
      <t>V</t>
    </r>
    <r>
      <rPr>
        <sz val="11"/>
        <rFont val="ＭＳ Ｐゴシック"/>
        <family val="3"/>
      </rPr>
      <t>ite 31</t>
    </r>
  </si>
  <si>
    <t>SEAM 33</t>
  </si>
  <si>
    <t>熊本　レーティング　2012</t>
  </si>
  <si>
    <r>
      <t xml:space="preserve">Nakayosi </t>
    </r>
    <r>
      <rPr>
        <sz val="11"/>
        <rFont val="ＭＳ Ｐゴシック"/>
        <family val="3"/>
      </rPr>
      <t>30</t>
    </r>
  </si>
  <si>
    <t>青海波</t>
  </si>
  <si>
    <r>
      <t>V</t>
    </r>
    <r>
      <rPr>
        <sz val="11"/>
        <rFont val="ＭＳ Ｐゴシック"/>
        <family val="3"/>
      </rPr>
      <t>ite 31(熊本)3%</t>
    </r>
  </si>
  <si>
    <r>
      <t>シーム 3</t>
    </r>
    <r>
      <rPr>
        <sz val="11"/>
        <rFont val="ＭＳ Ｐゴシック"/>
        <family val="3"/>
      </rPr>
      <t>3 (熊本）3%</t>
    </r>
  </si>
  <si>
    <r>
      <t>Dufor34E</t>
    </r>
    <r>
      <rPr>
        <sz val="11"/>
        <rFont val="ＭＳ Ｐゴシック"/>
        <family val="3"/>
      </rPr>
      <t xml:space="preserve"> (熊本)3%</t>
    </r>
  </si>
  <si>
    <r>
      <t>BHB 35</t>
    </r>
    <r>
      <rPr>
        <sz val="11"/>
        <rFont val="ＭＳ Ｐゴシック"/>
        <family val="3"/>
      </rPr>
      <t xml:space="preserve"> (熊本)3%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</si>
</sst>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00_);\(0.000\)"/>
    <numFmt numFmtId="180" formatCode="0.0_ "/>
    <numFmt numFmtId="181" formatCode="0.00_);\(0.00\)"/>
    <numFmt numFmtId="182" formatCode="0.0_);\(0.0\)"/>
    <numFmt numFmtId="183" formatCode="0.00000_ "/>
    <numFmt numFmtId="184" formatCode="0.000000_ "/>
    <numFmt numFmtId="185" formatCode="0.0_);[Red]\(0.0\)"/>
    <numFmt numFmtId="186" formatCode="0.00_);[Red]\(0.00\)"/>
    <numFmt numFmtId="187" formatCode="0;_鰀"/>
    <numFmt numFmtId="188" formatCode="0;_Ⰰ"/>
    <numFmt numFmtId="189" formatCode="0.0;_Ⰰ"/>
    <numFmt numFmtId="190" formatCode="0.00;_Ⰰ"/>
    <numFmt numFmtId="191" formatCode="0_ "/>
    <numFmt numFmtId="192" formatCode="0.0;_鰀"/>
    <numFmt numFmtId="193" formatCode="0.00;_鰀"/>
    <numFmt numFmtId="194" formatCode="0.0"/>
    <numFmt numFmtId="195" formatCode="_ &quot;\&quot;* #,##0.0_ ;_ &quot;\&quot;* \-#,##0.0_ ;_ &quot;\&quot;* &quot;-&quot;?_ ;_ @_ "/>
    <numFmt numFmtId="196" formatCode="0;_ "/>
    <numFmt numFmtId="197" formatCode="0;_"/>
    <numFmt numFmtId="198" formatCode="0_);\(0\)"/>
    <numFmt numFmtId="199" formatCode="0_);[Red]\(0\)"/>
    <numFmt numFmtId="200" formatCode="0_ ;[Red]\-0\ "/>
    <numFmt numFmtId="201" formatCode="0.000_ ;[Red]\-0.000\ "/>
    <numFmt numFmtId="202" formatCode="0.00_ ;[Red]\-0.00\ "/>
    <numFmt numFmtId="203" formatCode="0.000_);[Red]\(0.0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6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86" fontId="0" fillId="0" borderId="8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0" fillId="0" borderId="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6" xfId="0" applyNumberFormat="1" applyFont="1" applyBorder="1" applyAlignment="1">
      <alignment horizontal="right" vertical="center"/>
    </xf>
    <xf numFmtId="197" fontId="6" fillId="0" borderId="19" xfId="0" applyNumberFormat="1" applyFont="1" applyBorder="1" applyAlignment="1">
      <alignment horizontal="right" vertical="center"/>
    </xf>
    <xf numFmtId="191" fontId="6" fillId="0" borderId="6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197" fontId="6" fillId="0" borderId="25" xfId="0" applyNumberFormat="1" applyFont="1" applyBorder="1" applyAlignment="1">
      <alignment horizontal="right" vertical="center"/>
    </xf>
    <xf numFmtId="197" fontId="6" fillId="0" borderId="26" xfId="0" applyNumberFormat="1" applyFont="1" applyBorder="1" applyAlignment="1">
      <alignment horizontal="right" vertical="center"/>
    </xf>
    <xf numFmtId="191" fontId="6" fillId="0" borderId="2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2" fontId="9" fillId="0" borderId="6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197" fontId="6" fillId="0" borderId="1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98" fontId="10" fillId="2" borderId="19" xfId="16" applyNumberFormat="1" applyFont="1" applyFill="1" applyBorder="1" applyAlignment="1">
      <alignment horizontal="right" vertical="center"/>
    </xf>
    <xf numFmtId="198" fontId="10" fillId="2" borderId="28" xfId="16" applyNumberFormat="1" applyFont="1" applyFill="1" applyBorder="1" applyAlignment="1">
      <alignment horizontal="right" vertical="center"/>
    </xf>
    <xf numFmtId="198" fontId="10" fillId="0" borderId="19" xfId="0" applyNumberFormat="1" applyFont="1" applyBorder="1" applyAlignment="1">
      <alignment vertical="center"/>
    </xf>
    <xf numFmtId="198" fontId="10" fillId="0" borderId="29" xfId="0" applyNumberFormat="1" applyFont="1" applyBorder="1" applyAlignment="1">
      <alignment vertical="center"/>
    </xf>
    <xf numFmtId="191" fontId="10" fillId="2" borderId="27" xfId="16" applyNumberFormat="1" applyFont="1" applyFill="1" applyBorder="1" applyAlignment="1">
      <alignment horizontal="right" vertical="center"/>
    </xf>
    <xf numFmtId="191" fontId="10" fillId="2" borderId="28" xfId="16" applyNumberFormat="1" applyFont="1" applyFill="1" applyBorder="1" applyAlignment="1">
      <alignment horizontal="right" vertical="center"/>
    </xf>
    <xf numFmtId="191" fontId="10" fillId="2" borderId="29" xfId="16" applyNumberFormat="1" applyFont="1" applyFill="1" applyBorder="1" applyAlignment="1">
      <alignment horizontal="right" vertical="center"/>
    </xf>
    <xf numFmtId="191" fontId="10" fillId="0" borderId="19" xfId="0" applyNumberFormat="1" applyFont="1" applyBorder="1" applyAlignment="1">
      <alignment vertical="center"/>
    </xf>
    <xf numFmtId="191" fontId="8" fillId="3" borderId="1" xfId="0" applyNumberFormat="1" applyFont="1" applyFill="1" applyBorder="1" applyAlignment="1">
      <alignment horizontal="right" vertical="center"/>
    </xf>
    <xf numFmtId="191" fontId="8" fillId="2" borderId="1" xfId="0" applyNumberFormat="1" applyFont="1" applyFill="1" applyBorder="1" applyAlignment="1">
      <alignment horizontal="right" vertical="center"/>
    </xf>
    <xf numFmtId="191" fontId="10" fillId="2" borderId="1" xfId="0" applyNumberFormat="1" applyFont="1" applyFill="1" applyBorder="1" applyAlignment="1">
      <alignment horizontal="right" vertical="center"/>
    </xf>
    <xf numFmtId="191" fontId="8" fillId="2" borderId="12" xfId="0" applyNumberFormat="1" applyFont="1" applyFill="1" applyBorder="1" applyAlignment="1">
      <alignment horizontal="right" vertical="center"/>
    </xf>
    <xf numFmtId="191" fontId="0" fillId="4" borderId="30" xfId="0" applyNumberFormat="1" applyFont="1" applyFill="1" applyBorder="1" applyAlignment="1">
      <alignment horizontal="right" vertical="center"/>
    </xf>
    <xf numFmtId="191" fontId="10" fillId="2" borderId="6" xfId="0" applyNumberFormat="1" applyFont="1" applyFill="1" applyBorder="1" applyAlignment="1">
      <alignment horizontal="right" vertical="center"/>
    </xf>
    <xf numFmtId="191" fontId="8" fillId="2" borderId="23" xfId="0" applyNumberFormat="1" applyFont="1" applyFill="1" applyBorder="1" applyAlignment="1">
      <alignment horizontal="right" vertical="center"/>
    </xf>
    <xf numFmtId="191" fontId="0" fillId="4" borderId="19" xfId="0" applyNumberFormat="1" applyFont="1" applyFill="1" applyBorder="1" applyAlignment="1">
      <alignment horizontal="right" vertical="center"/>
    </xf>
    <xf numFmtId="191" fontId="8" fillId="3" borderId="7" xfId="0" applyNumberFormat="1" applyFont="1" applyFill="1" applyBorder="1" applyAlignment="1">
      <alignment horizontal="right" vertical="center"/>
    </xf>
    <xf numFmtId="191" fontId="8" fillId="2" borderId="7" xfId="0" applyNumberFormat="1" applyFont="1" applyFill="1" applyBorder="1" applyAlignment="1">
      <alignment horizontal="right" vertical="center"/>
    </xf>
    <xf numFmtId="191" fontId="10" fillId="2" borderId="7" xfId="0" applyNumberFormat="1" applyFont="1" applyFill="1" applyBorder="1" applyAlignment="1">
      <alignment horizontal="right" vertical="center"/>
    </xf>
    <xf numFmtId="191" fontId="0" fillId="4" borderId="29" xfId="0" applyNumberFormat="1" applyFont="1" applyFill="1" applyBorder="1" applyAlignment="1">
      <alignment horizontal="right" vertical="center"/>
    </xf>
    <xf numFmtId="191" fontId="0" fillId="2" borderId="12" xfId="0" applyNumberFormat="1" applyFill="1" applyBorder="1" applyAlignment="1">
      <alignment horizontal="right" vertical="center"/>
    </xf>
    <xf numFmtId="191" fontId="0" fillId="2" borderId="7" xfId="0" applyNumberFormat="1" applyFill="1" applyBorder="1" applyAlignment="1">
      <alignment horizontal="right" vertical="center"/>
    </xf>
    <xf numFmtId="199" fontId="10" fillId="0" borderId="27" xfId="0" applyNumberFormat="1" applyFont="1" applyFill="1" applyBorder="1" applyAlignment="1">
      <alignment horizontal="right" vertical="center"/>
    </xf>
    <xf numFmtId="199" fontId="0" fillId="0" borderId="19" xfId="0" applyNumberFormat="1" applyBorder="1" applyAlignment="1">
      <alignment horizontal="right" vertical="center"/>
    </xf>
    <xf numFmtId="199" fontId="0" fillId="0" borderId="29" xfId="0" applyNumberFormat="1" applyBorder="1" applyAlignment="1">
      <alignment horizontal="right"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91" fontId="10" fillId="2" borderId="18" xfId="16" applyNumberFormat="1" applyFont="1" applyFill="1" applyBorder="1" applyAlignment="1">
      <alignment horizontal="right" vertical="center"/>
    </xf>
    <xf numFmtId="185" fontId="0" fillId="0" borderId="2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91" fontId="10" fillId="2" borderId="6" xfId="16" applyNumberFormat="1" applyFont="1" applyFill="1" applyBorder="1" applyAlignment="1">
      <alignment horizontal="right" vertical="center"/>
    </xf>
    <xf numFmtId="191" fontId="10" fillId="2" borderId="7" xfId="16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5" fillId="2" borderId="30" xfId="16" applyNumberFormat="1" applyFont="1" applyFill="1" applyBorder="1" applyAlignment="1">
      <alignment horizontal="right" vertical="center"/>
    </xf>
    <xf numFmtId="177" fontId="5" fillId="2" borderId="19" xfId="16" applyNumberFormat="1" applyFont="1" applyFill="1" applyBorder="1" applyAlignment="1">
      <alignment horizontal="right" vertical="center"/>
    </xf>
    <xf numFmtId="177" fontId="5" fillId="2" borderId="29" xfId="16" applyNumberFormat="1" applyFont="1" applyFill="1" applyBorder="1" applyAlignment="1">
      <alignment horizontal="right" vertical="center"/>
    </xf>
    <xf numFmtId="191" fontId="6" fillId="0" borderId="3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180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9" fontId="9" fillId="0" borderId="19" xfId="0" applyNumberFormat="1" applyFont="1" applyBorder="1" applyAlignment="1">
      <alignment vertical="center"/>
    </xf>
    <xf numFmtId="180" fontId="6" fillId="0" borderId="40" xfId="0" applyNumberFormat="1" applyFont="1" applyFill="1" applyBorder="1" applyAlignment="1">
      <alignment horizontal="right" vertical="center"/>
    </xf>
    <xf numFmtId="191" fontId="6" fillId="0" borderId="41" xfId="0" applyNumberFormat="1" applyFont="1" applyFill="1" applyBorder="1" applyAlignment="1">
      <alignment horizontal="right" vertical="center"/>
    </xf>
    <xf numFmtId="197" fontId="6" fillId="0" borderId="41" xfId="0" applyNumberFormat="1" applyFont="1" applyFill="1" applyBorder="1" applyAlignment="1">
      <alignment horizontal="right" vertical="center"/>
    </xf>
    <xf numFmtId="191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Border="1" applyAlignment="1">
      <alignment horizontal="right" vertical="center"/>
    </xf>
    <xf numFmtId="191" fontId="6" fillId="0" borderId="16" xfId="0" applyNumberFormat="1" applyFont="1" applyBorder="1" applyAlignment="1">
      <alignment horizontal="right" vertical="center"/>
    </xf>
    <xf numFmtId="197" fontId="6" fillId="0" borderId="16" xfId="0" applyNumberFormat="1" applyFont="1" applyBorder="1" applyAlignment="1">
      <alignment horizontal="right" vertical="center"/>
    </xf>
    <xf numFmtId="191" fontId="6" fillId="0" borderId="28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9" fontId="9" fillId="0" borderId="6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horizontal="right" vertical="center"/>
    </xf>
    <xf numFmtId="197" fontId="6" fillId="0" borderId="45" xfId="0" applyNumberFormat="1" applyFont="1" applyBorder="1" applyAlignment="1">
      <alignment horizontal="right" vertical="center"/>
    </xf>
    <xf numFmtId="197" fontId="6" fillId="3" borderId="18" xfId="0" applyNumberFormat="1" applyFont="1" applyFill="1" applyBorder="1" applyAlignment="1">
      <alignment horizontal="right" vertical="center"/>
    </xf>
    <xf numFmtId="197" fontId="6" fillId="3" borderId="6" xfId="0" applyNumberFormat="1" applyFont="1" applyFill="1" applyBorder="1" applyAlignment="1">
      <alignment horizontal="right" vertical="center"/>
    </xf>
    <xf numFmtId="197" fontId="6" fillId="3" borderId="1" xfId="0" applyNumberFormat="1" applyFont="1" applyFill="1" applyBorder="1" applyAlignment="1">
      <alignment horizontal="right" vertical="center"/>
    </xf>
    <xf numFmtId="197" fontId="6" fillId="3" borderId="41" xfId="0" applyNumberFormat="1" applyFont="1" applyFill="1" applyBorder="1" applyAlignment="1">
      <alignment horizontal="right" vertical="center"/>
    </xf>
    <xf numFmtId="197" fontId="6" fillId="3" borderId="16" xfId="0" applyNumberFormat="1" applyFont="1" applyFill="1" applyBorder="1" applyAlignment="1">
      <alignment horizontal="right" vertical="center"/>
    </xf>
    <xf numFmtId="180" fontId="6" fillId="4" borderId="1" xfId="0" applyNumberFormat="1" applyFont="1" applyFill="1" applyBorder="1" applyAlignment="1">
      <alignment horizontal="right" vertical="center"/>
    </xf>
    <xf numFmtId="180" fontId="6" fillId="4" borderId="6" xfId="0" applyNumberFormat="1" applyFont="1" applyFill="1" applyBorder="1" applyAlignment="1">
      <alignment horizontal="right" vertical="center"/>
    </xf>
    <xf numFmtId="180" fontId="6" fillId="4" borderId="41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91" fontId="11" fillId="2" borderId="19" xfId="16" applyNumberFormat="1" applyFont="1" applyFill="1" applyBorder="1" applyAlignment="1">
      <alignment horizontal="right" vertical="center"/>
    </xf>
    <xf numFmtId="191" fontId="11" fillId="2" borderId="9" xfId="16" applyNumberFormat="1" applyFont="1" applyFill="1" applyBorder="1" applyAlignment="1">
      <alignment horizontal="right" vertical="center"/>
    </xf>
    <xf numFmtId="191" fontId="11" fillId="2" borderId="27" xfId="16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2" fontId="7" fillId="0" borderId="46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85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6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91" fontId="14" fillId="2" borderId="6" xfId="16" applyNumberFormat="1" applyFont="1" applyFill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right" vertical="center"/>
    </xf>
    <xf numFmtId="191" fontId="14" fillId="2" borderId="1" xfId="16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vertical="center"/>
    </xf>
    <xf numFmtId="0" fontId="0" fillId="0" borderId="46" xfId="0" applyNumberFormat="1" applyBorder="1" applyAlignment="1">
      <alignment vertical="center"/>
    </xf>
    <xf numFmtId="202" fontId="0" fillId="0" borderId="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191" fontId="14" fillId="2" borderId="16" xfId="16" applyNumberFormat="1" applyFont="1" applyFill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91" fontId="14" fillId="2" borderId="0" xfId="16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workbookViewId="0" topLeftCell="A43">
      <selection activeCell="G48" sqref="G48"/>
    </sheetView>
  </sheetViews>
  <sheetFormatPr defaultColWidth="9.00390625" defaultRowHeight="13.5"/>
  <sheetData>
    <row r="1" spans="1:7" ht="33" customHeight="1">
      <c r="A1" s="13"/>
      <c r="B1" s="238" t="s">
        <v>676</v>
      </c>
      <c r="C1" s="238"/>
      <c r="D1" s="238"/>
      <c r="E1" s="238"/>
      <c r="F1" s="238"/>
      <c r="G1" s="238"/>
    </row>
    <row r="2" spans="1:9" ht="16.5" customHeight="1">
      <c r="A2" s="230" t="s">
        <v>463</v>
      </c>
      <c r="B2" s="231"/>
      <c r="C2" s="231" t="s">
        <v>464</v>
      </c>
      <c r="D2" s="231"/>
      <c r="E2" s="231"/>
      <c r="F2" s="188" t="s">
        <v>465</v>
      </c>
      <c r="G2" s="189" t="s">
        <v>466</v>
      </c>
      <c r="H2" s="187" t="s">
        <v>467</v>
      </c>
      <c r="I2" s="190" t="s">
        <v>468</v>
      </c>
    </row>
    <row r="3" spans="1:9" ht="16.5" customHeight="1">
      <c r="A3" s="191" t="s">
        <v>469</v>
      </c>
      <c r="B3" s="192"/>
      <c r="C3" s="227" t="s">
        <v>470</v>
      </c>
      <c r="D3" s="228"/>
      <c r="E3" s="229"/>
      <c r="F3" s="193">
        <v>8</v>
      </c>
      <c r="G3" s="194">
        <f aca="true" t="shared" si="0" ref="G3:G43">3600/0.74/(SQRT((F3)*0.85/0.305)+2.6)</f>
        <v>664.4386498378535</v>
      </c>
      <c r="H3" s="195">
        <f aca="true" t="shared" si="1" ref="H3:H43">600/(G3)</f>
        <v>0.9030179086457737</v>
      </c>
      <c r="I3" s="196">
        <f aca="true" t="shared" si="2" ref="I3:I43">3600/7.4/(G3)</f>
        <v>0.7321766826857624</v>
      </c>
    </row>
    <row r="4" spans="1:9" ht="16.5" customHeight="1">
      <c r="A4" s="191" t="s">
        <v>471</v>
      </c>
      <c r="B4" s="197"/>
      <c r="C4" s="225" t="s">
        <v>472</v>
      </c>
      <c r="D4" s="225"/>
      <c r="E4" s="225"/>
      <c r="F4" s="198">
        <v>5.1</v>
      </c>
      <c r="G4" s="194">
        <f t="shared" si="0"/>
        <v>763.7116346829906</v>
      </c>
      <c r="H4" s="195">
        <f t="shared" si="1"/>
        <v>0.785636846097093</v>
      </c>
      <c r="I4" s="196">
        <f t="shared" si="2"/>
        <v>0.6370028481868321</v>
      </c>
    </row>
    <row r="5" spans="1:9" ht="16.5" customHeight="1">
      <c r="A5" s="191" t="s">
        <v>473</v>
      </c>
      <c r="B5" s="197"/>
      <c r="C5" s="225" t="s">
        <v>475</v>
      </c>
      <c r="D5" s="225"/>
      <c r="E5" s="225"/>
      <c r="F5" s="198">
        <v>6.7</v>
      </c>
      <c r="G5" s="194">
        <f t="shared" si="0"/>
        <v>702.9007655747236</v>
      </c>
      <c r="H5" s="195">
        <f t="shared" si="1"/>
        <v>0.8536055576912237</v>
      </c>
      <c r="I5" s="196">
        <f t="shared" si="2"/>
        <v>0.6921126143442354</v>
      </c>
    </row>
    <row r="6" spans="1:9" ht="16.5" customHeight="1">
      <c r="A6" s="233" t="s">
        <v>476</v>
      </c>
      <c r="B6" s="234"/>
      <c r="C6" s="225" t="s">
        <v>478</v>
      </c>
      <c r="D6" s="225"/>
      <c r="E6" s="225"/>
      <c r="F6" s="198">
        <v>6.5</v>
      </c>
      <c r="G6" s="194">
        <f t="shared" si="0"/>
        <v>709.5629121239248</v>
      </c>
      <c r="H6" s="195">
        <f t="shared" si="1"/>
        <v>0.8455909824881185</v>
      </c>
      <c r="I6" s="196">
        <f t="shared" si="2"/>
        <v>0.6856143101255014</v>
      </c>
    </row>
    <row r="7" spans="1:9" ht="16.5" customHeight="1">
      <c r="A7" s="191" t="s">
        <v>479</v>
      </c>
      <c r="B7" s="192"/>
      <c r="C7" s="225" t="s">
        <v>480</v>
      </c>
      <c r="D7" s="225"/>
      <c r="E7" s="225"/>
      <c r="F7" s="198">
        <v>6.6</v>
      </c>
      <c r="G7" s="194">
        <f t="shared" si="0"/>
        <v>706.2035094864392</v>
      </c>
      <c r="H7" s="195">
        <f t="shared" si="1"/>
        <v>0.8496134498628138</v>
      </c>
      <c r="I7" s="196">
        <f t="shared" si="2"/>
        <v>0.6888757701590382</v>
      </c>
    </row>
    <row r="8" spans="1:9" ht="16.5" customHeight="1">
      <c r="A8" s="191" t="s">
        <v>481</v>
      </c>
      <c r="B8" s="192"/>
      <c r="C8" s="227" t="s">
        <v>482</v>
      </c>
      <c r="D8" s="228"/>
      <c r="E8" s="229"/>
      <c r="F8" s="193">
        <v>8.25</v>
      </c>
      <c r="G8" s="194">
        <f t="shared" si="0"/>
        <v>657.8607267987321</v>
      </c>
      <c r="H8" s="195">
        <f t="shared" si="1"/>
        <v>0.9120471485198809</v>
      </c>
      <c r="I8" s="196">
        <f t="shared" si="2"/>
        <v>0.7394976879890925</v>
      </c>
    </row>
    <row r="9" spans="1:9" ht="16.5" customHeight="1">
      <c r="A9" s="191" t="s">
        <v>483</v>
      </c>
      <c r="B9" s="192"/>
      <c r="C9" s="225" t="s">
        <v>484</v>
      </c>
      <c r="D9" s="225"/>
      <c r="E9" s="225"/>
      <c r="F9" s="198">
        <v>7.1</v>
      </c>
      <c r="G9" s="194">
        <f t="shared" si="0"/>
        <v>690.2235571578198</v>
      </c>
      <c r="H9" s="195">
        <f t="shared" si="1"/>
        <v>0.8692835730942894</v>
      </c>
      <c r="I9" s="196">
        <f t="shared" si="2"/>
        <v>0.7048245187250994</v>
      </c>
    </row>
    <row r="10" spans="1:9" ht="16.5" customHeight="1">
      <c r="A10" s="191" t="s">
        <v>485</v>
      </c>
      <c r="B10" s="192"/>
      <c r="C10" s="225" t="s">
        <v>486</v>
      </c>
      <c r="D10" s="225"/>
      <c r="E10" s="225"/>
      <c r="F10" s="198">
        <v>8.55</v>
      </c>
      <c r="G10" s="194">
        <f t="shared" si="0"/>
        <v>650.2630514980033</v>
      </c>
      <c r="H10" s="195">
        <f t="shared" si="1"/>
        <v>0.9227035099376892</v>
      </c>
      <c r="I10" s="196">
        <f t="shared" si="2"/>
        <v>0.7481379810305588</v>
      </c>
    </row>
    <row r="11" spans="1:9" ht="16.5" customHeight="1">
      <c r="A11" s="191" t="s">
        <v>487</v>
      </c>
      <c r="B11" s="192"/>
      <c r="C11" s="225" t="s">
        <v>489</v>
      </c>
      <c r="D11" s="225"/>
      <c r="E11" s="225"/>
      <c r="F11" s="198">
        <v>5.6</v>
      </c>
      <c r="G11" s="194">
        <f t="shared" si="0"/>
        <v>742.6692306351214</v>
      </c>
      <c r="H11" s="195">
        <f t="shared" si="1"/>
        <v>0.8078966722330579</v>
      </c>
      <c r="I11" s="196">
        <f t="shared" si="2"/>
        <v>0.6550513558646416</v>
      </c>
    </row>
    <row r="12" spans="1:9" ht="16.5" customHeight="1">
      <c r="A12" s="199" t="s">
        <v>449</v>
      </c>
      <c r="B12" s="200"/>
      <c r="C12" s="225" t="s">
        <v>490</v>
      </c>
      <c r="D12" s="225"/>
      <c r="E12" s="225"/>
      <c r="F12" s="198">
        <v>5.8</v>
      </c>
      <c r="G12" s="194">
        <f t="shared" si="0"/>
        <v>734.8250528055387</v>
      </c>
      <c r="H12" s="195">
        <f t="shared" si="1"/>
        <v>0.8165208816836321</v>
      </c>
      <c r="I12" s="196">
        <f t="shared" si="2"/>
        <v>0.6620439581218639</v>
      </c>
    </row>
    <row r="13" spans="1:9" ht="16.5" customHeight="1">
      <c r="A13" s="199" t="s">
        <v>491</v>
      </c>
      <c r="B13" s="200"/>
      <c r="C13" s="225" t="s">
        <v>492</v>
      </c>
      <c r="D13" s="225"/>
      <c r="E13" s="225"/>
      <c r="F13" s="198">
        <v>6.7</v>
      </c>
      <c r="G13" s="194">
        <f t="shared" si="0"/>
        <v>702.9007655747236</v>
      </c>
      <c r="H13" s="195">
        <f t="shared" si="1"/>
        <v>0.8536055576912237</v>
      </c>
      <c r="I13" s="196">
        <f t="shared" si="2"/>
        <v>0.6921126143442354</v>
      </c>
    </row>
    <row r="14" spans="1:9" ht="16.5" customHeight="1">
      <c r="A14" s="199" t="s">
        <v>493</v>
      </c>
      <c r="B14" s="201"/>
      <c r="C14" s="225" t="s">
        <v>494</v>
      </c>
      <c r="D14" s="225"/>
      <c r="E14" s="225"/>
      <c r="F14" s="198">
        <v>5.6</v>
      </c>
      <c r="G14" s="194">
        <f t="shared" si="0"/>
        <v>742.6692306351214</v>
      </c>
      <c r="H14" s="195">
        <f t="shared" si="1"/>
        <v>0.8078966722330579</v>
      </c>
      <c r="I14" s="196">
        <f t="shared" si="2"/>
        <v>0.6550513558646416</v>
      </c>
    </row>
    <row r="15" spans="1:9" ht="16.5" customHeight="1">
      <c r="A15" s="191" t="s">
        <v>495</v>
      </c>
      <c r="B15" s="202"/>
      <c r="C15" s="227" t="s">
        <v>672</v>
      </c>
      <c r="D15" s="228"/>
      <c r="E15" s="229"/>
      <c r="F15" s="193">
        <v>8.15</v>
      </c>
      <c r="G15" s="194">
        <f t="shared" si="0"/>
        <v>660.4641036437475</v>
      </c>
      <c r="H15" s="195">
        <f t="shared" si="1"/>
        <v>0.9084520970781453</v>
      </c>
      <c r="I15" s="196">
        <f t="shared" si="2"/>
        <v>0.7365827814147125</v>
      </c>
    </row>
    <row r="16" spans="1:9" ht="16.5" customHeight="1">
      <c r="A16" s="199" t="s">
        <v>496</v>
      </c>
      <c r="B16" s="201"/>
      <c r="C16" s="227" t="s">
        <v>497</v>
      </c>
      <c r="D16" s="228"/>
      <c r="E16" s="229"/>
      <c r="F16" s="203">
        <v>8.05</v>
      </c>
      <c r="G16" s="204">
        <f t="shared" si="0"/>
        <v>663.1043803306411</v>
      </c>
      <c r="H16" s="205">
        <f t="shared" si="1"/>
        <v>0.9048349216164495</v>
      </c>
      <c r="I16" s="206">
        <f t="shared" si="2"/>
        <v>0.7336499364457698</v>
      </c>
    </row>
    <row r="17" spans="1:9" ht="16.5" customHeight="1">
      <c r="A17" s="199" t="s">
        <v>498</v>
      </c>
      <c r="B17" s="201"/>
      <c r="C17" s="227" t="s">
        <v>499</v>
      </c>
      <c r="D17" s="228"/>
      <c r="E17" s="229"/>
      <c r="F17" s="198">
        <v>6.5</v>
      </c>
      <c r="G17" s="194">
        <f t="shared" si="0"/>
        <v>709.5629121239248</v>
      </c>
      <c r="H17" s="195">
        <f t="shared" si="1"/>
        <v>0.8455909824881185</v>
      </c>
      <c r="I17" s="196">
        <f t="shared" si="2"/>
        <v>0.6856143101255014</v>
      </c>
    </row>
    <row r="18" spans="1:9" ht="16.5" customHeight="1">
      <c r="A18" s="191" t="s">
        <v>500</v>
      </c>
      <c r="B18" s="192"/>
      <c r="C18" s="227" t="s">
        <v>472</v>
      </c>
      <c r="D18" s="228"/>
      <c r="E18" s="229"/>
      <c r="F18" s="198">
        <v>5.1</v>
      </c>
      <c r="G18" s="194">
        <f t="shared" si="0"/>
        <v>763.7116346829906</v>
      </c>
      <c r="H18" s="195">
        <f t="shared" si="1"/>
        <v>0.785636846097093</v>
      </c>
      <c r="I18" s="196">
        <f t="shared" si="2"/>
        <v>0.6370028481868321</v>
      </c>
    </row>
    <row r="19" spans="1:9" ht="16.5" customHeight="1">
      <c r="A19" s="199" t="s">
        <v>501</v>
      </c>
      <c r="B19" s="201"/>
      <c r="C19" s="227" t="s">
        <v>502</v>
      </c>
      <c r="D19" s="228"/>
      <c r="E19" s="229"/>
      <c r="F19" s="198">
        <v>7.6</v>
      </c>
      <c r="G19" s="194">
        <f t="shared" si="0"/>
        <v>675.4684362787127</v>
      </c>
      <c r="H19" s="195">
        <f t="shared" si="1"/>
        <v>0.8882724458681104</v>
      </c>
      <c r="I19" s="196">
        <f t="shared" si="2"/>
        <v>0.7202209020552246</v>
      </c>
    </row>
    <row r="20" spans="1:9" ht="16.5" customHeight="1">
      <c r="A20" s="207" t="s">
        <v>503</v>
      </c>
      <c r="B20" s="192"/>
      <c r="C20" s="227" t="s">
        <v>504</v>
      </c>
      <c r="D20" s="228"/>
      <c r="E20" s="229"/>
      <c r="F20" s="198">
        <v>7.05</v>
      </c>
      <c r="G20" s="194">
        <f t="shared" si="0"/>
        <v>691.7635321474116</v>
      </c>
      <c r="H20" s="195">
        <f t="shared" si="1"/>
        <v>0.8673484104278321</v>
      </c>
      <c r="I20" s="196">
        <f t="shared" si="2"/>
        <v>0.7032554679144584</v>
      </c>
    </row>
    <row r="21" spans="1:9" ht="16.5" customHeight="1">
      <c r="A21" s="191" t="s">
        <v>505</v>
      </c>
      <c r="B21" s="202"/>
      <c r="C21" s="227" t="s">
        <v>673</v>
      </c>
      <c r="D21" s="228"/>
      <c r="E21" s="229"/>
      <c r="F21" s="208">
        <v>7.4</v>
      </c>
      <c r="G21" s="194">
        <f t="shared" si="0"/>
        <v>681.2343666137984</v>
      </c>
      <c r="H21" s="195">
        <f t="shared" si="1"/>
        <v>0.8807541565796381</v>
      </c>
      <c r="I21" s="196">
        <f t="shared" si="2"/>
        <v>0.7141249918213282</v>
      </c>
    </row>
    <row r="22" spans="1:9" ht="16.5" customHeight="1">
      <c r="A22" s="191" t="s">
        <v>506</v>
      </c>
      <c r="B22" s="192"/>
      <c r="C22" s="227" t="s">
        <v>507</v>
      </c>
      <c r="D22" s="228"/>
      <c r="E22" s="229"/>
      <c r="F22" s="209">
        <v>5.8</v>
      </c>
      <c r="G22" s="210">
        <f t="shared" si="0"/>
        <v>734.8250528055387</v>
      </c>
      <c r="H22" s="211">
        <f t="shared" si="1"/>
        <v>0.8165208816836321</v>
      </c>
      <c r="I22" s="212">
        <f t="shared" si="2"/>
        <v>0.6620439581218639</v>
      </c>
    </row>
    <row r="23" spans="1:9" ht="16.5" customHeight="1">
      <c r="A23" s="191" t="s">
        <v>508</v>
      </c>
      <c r="B23" s="192"/>
      <c r="C23" s="237" t="s">
        <v>509</v>
      </c>
      <c r="D23" s="237"/>
      <c r="E23" s="237"/>
      <c r="F23" s="209">
        <v>6.85</v>
      </c>
      <c r="G23" s="210">
        <f t="shared" si="0"/>
        <v>698.049198080174</v>
      </c>
      <c r="H23" s="211">
        <f t="shared" si="1"/>
        <v>0.8595382698671725</v>
      </c>
      <c r="I23" s="212">
        <f t="shared" si="2"/>
        <v>0.6969229215139237</v>
      </c>
    </row>
    <row r="24" spans="1:9" ht="16.5" customHeight="1">
      <c r="A24" s="199" t="s">
        <v>510</v>
      </c>
      <c r="B24" s="201"/>
      <c r="C24" s="225" t="s">
        <v>511</v>
      </c>
      <c r="D24" s="225"/>
      <c r="E24" s="225"/>
      <c r="F24" s="198">
        <v>5.1</v>
      </c>
      <c r="G24" s="194">
        <f t="shared" si="0"/>
        <v>763.7116346829906</v>
      </c>
      <c r="H24" s="195">
        <f t="shared" si="1"/>
        <v>0.785636846097093</v>
      </c>
      <c r="I24" s="196">
        <f t="shared" si="2"/>
        <v>0.6370028481868321</v>
      </c>
    </row>
    <row r="25" spans="1:9" ht="16.5" customHeight="1">
      <c r="A25" s="199" t="s">
        <v>512</v>
      </c>
      <c r="B25" s="201"/>
      <c r="C25" s="225" t="s">
        <v>513</v>
      </c>
      <c r="D25" s="225"/>
      <c r="E25" s="225"/>
      <c r="F25" s="198">
        <v>7.1</v>
      </c>
      <c r="G25" s="194">
        <f>3600/0.74/(SQRT((F25)*0.85/0.305)+2.6)</f>
        <v>690.2235571578198</v>
      </c>
      <c r="H25" s="195">
        <f>600/(G25)</f>
        <v>0.8692835730942894</v>
      </c>
      <c r="I25" s="196">
        <f t="shared" si="2"/>
        <v>0.7048245187250994</v>
      </c>
    </row>
    <row r="26" spans="1:9" ht="16.5" customHeight="1">
      <c r="A26" s="199" t="s">
        <v>514</v>
      </c>
      <c r="B26" s="201"/>
      <c r="C26" s="225" t="s">
        <v>488</v>
      </c>
      <c r="D26" s="225"/>
      <c r="E26" s="225"/>
      <c r="F26" s="198">
        <v>5.6</v>
      </c>
      <c r="G26" s="194">
        <f>3600/0.74/(SQRT((F26)*0.85/0.305)+2.6)</f>
        <v>742.6692306351214</v>
      </c>
      <c r="H26" s="195">
        <f>600/(G26)</f>
        <v>0.8078966722330579</v>
      </c>
      <c r="I26" s="196">
        <f t="shared" si="2"/>
        <v>0.6550513558646416</v>
      </c>
    </row>
    <row r="27" spans="1:9" ht="16.5" customHeight="1">
      <c r="A27" s="199" t="s">
        <v>515</v>
      </c>
      <c r="B27" s="201"/>
      <c r="C27" s="225" t="s">
        <v>516</v>
      </c>
      <c r="D27" s="225"/>
      <c r="E27" s="225"/>
      <c r="F27" s="198">
        <v>7.15</v>
      </c>
      <c r="G27" s="194">
        <f>3600/0.74/(SQRT((F27)*0.85/0.305)+2.6)</f>
        <v>688.6958003871025</v>
      </c>
      <c r="H27" s="195">
        <f>600/(G27)</f>
        <v>0.8712119337198683</v>
      </c>
      <c r="I27" s="196">
        <f t="shared" si="2"/>
        <v>0.7063880543674608</v>
      </c>
    </row>
    <row r="28" spans="1:9" ht="16.5" customHeight="1">
      <c r="A28" s="199" t="s">
        <v>517</v>
      </c>
      <c r="B28" s="201"/>
      <c r="C28" s="225" t="s">
        <v>518</v>
      </c>
      <c r="D28" s="225"/>
      <c r="E28" s="225"/>
      <c r="F28" s="198">
        <v>5.6</v>
      </c>
      <c r="G28" s="194">
        <f>3600/0.74/(SQRT((F28)*0.85/0.305)+2.6)</f>
        <v>742.6692306351214</v>
      </c>
      <c r="H28" s="195">
        <f>600/(G28)</f>
        <v>0.8078966722330579</v>
      </c>
      <c r="I28" s="196">
        <f t="shared" si="2"/>
        <v>0.6550513558646416</v>
      </c>
    </row>
    <row r="29" spans="1:9" ht="16.5" customHeight="1">
      <c r="A29" s="191" t="s">
        <v>519</v>
      </c>
      <c r="B29" s="202"/>
      <c r="C29" s="225" t="s">
        <v>520</v>
      </c>
      <c r="D29" s="225"/>
      <c r="E29" s="225"/>
      <c r="F29" s="198">
        <v>7.5</v>
      </c>
      <c r="G29" s="194">
        <f t="shared" si="0"/>
        <v>678.3295390699958</v>
      </c>
      <c r="H29" s="195">
        <f t="shared" si="1"/>
        <v>0.8845258321237385</v>
      </c>
      <c r="I29" s="196">
        <f t="shared" si="2"/>
        <v>0.7171831071273554</v>
      </c>
    </row>
    <row r="30" spans="1:9" ht="16.5" customHeight="1">
      <c r="A30" s="199" t="s">
        <v>521</v>
      </c>
      <c r="B30" s="201"/>
      <c r="C30" s="225" t="s">
        <v>522</v>
      </c>
      <c r="D30" s="225"/>
      <c r="E30" s="225"/>
      <c r="F30" s="198">
        <v>8.5</v>
      </c>
      <c r="G30" s="194">
        <v>654</v>
      </c>
      <c r="H30" s="195">
        <v>0.946</v>
      </c>
      <c r="I30" s="196">
        <v>0.77</v>
      </c>
    </row>
    <row r="31" spans="1:9" ht="16.5" customHeight="1">
      <c r="A31" s="191" t="s">
        <v>523</v>
      </c>
      <c r="B31" s="192"/>
      <c r="C31" s="225" t="s">
        <v>524</v>
      </c>
      <c r="D31" s="225"/>
      <c r="E31" s="225"/>
      <c r="F31" s="193">
        <v>6.25</v>
      </c>
      <c r="G31" s="194">
        <f t="shared" si="0"/>
        <v>718.2211326277119</v>
      </c>
      <c r="H31" s="195">
        <f t="shared" si="1"/>
        <v>0.8353973069614599</v>
      </c>
      <c r="I31" s="196">
        <f t="shared" si="2"/>
        <v>0.677349167806589</v>
      </c>
    </row>
    <row r="32" spans="1:9" ht="16.5" customHeight="1">
      <c r="A32" s="191" t="s">
        <v>525</v>
      </c>
      <c r="B32" s="192"/>
      <c r="C32" s="225" t="s">
        <v>527</v>
      </c>
      <c r="D32" s="225"/>
      <c r="E32" s="225"/>
      <c r="F32" s="198">
        <v>6.8</v>
      </c>
      <c r="G32" s="194">
        <f t="shared" si="0"/>
        <v>699.6529858442375</v>
      </c>
      <c r="H32" s="195">
        <f t="shared" si="1"/>
        <v>0.8575679831852772</v>
      </c>
      <c r="I32" s="196">
        <f t="shared" si="2"/>
        <v>0.6953253917718463</v>
      </c>
    </row>
    <row r="33" spans="1:9" ht="16.5" customHeight="1">
      <c r="A33" s="199" t="s">
        <v>528</v>
      </c>
      <c r="B33" s="201"/>
      <c r="C33" s="225" t="s">
        <v>530</v>
      </c>
      <c r="D33" s="225"/>
      <c r="E33" s="225"/>
      <c r="F33" s="198">
        <v>8.2</v>
      </c>
      <c r="G33" s="194">
        <f t="shared" si="0"/>
        <v>659.1578604160757</v>
      </c>
      <c r="H33" s="195">
        <f t="shared" si="1"/>
        <v>0.9102523629487876</v>
      </c>
      <c r="I33" s="196">
        <f t="shared" si="2"/>
        <v>0.7380424564449629</v>
      </c>
    </row>
    <row r="34" spans="1:9" ht="16.5" customHeight="1">
      <c r="A34" s="199" t="s">
        <v>531</v>
      </c>
      <c r="B34" s="201"/>
      <c r="C34" s="225" t="s">
        <v>532</v>
      </c>
      <c r="D34" s="225"/>
      <c r="E34" s="225"/>
      <c r="F34" s="198">
        <v>8.1</v>
      </c>
      <c r="G34" s="194">
        <f t="shared" si="0"/>
        <v>661.7795713023024</v>
      </c>
      <c r="H34" s="195">
        <f t="shared" si="1"/>
        <v>0.9066463003976872</v>
      </c>
      <c r="I34" s="196">
        <f t="shared" si="2"/>
        <v>0.7351186219440707</v>
      </c>
    </row>
    <row r="35" spans="1:9" ht="16.5" customHeight="1">
      <c r="A35" s="191" t="s">
        <v>533</v>
      </c>
      <c r="B35" s="192"/>
      <c r="C35" s="225" t="s">
        <v>534</v>
      </c>
      <c r="D35" s="225"/>
      <c r="E35" s="225"/>
      <c r="F35" s="198">
        <v>8.6</v>
      </c>
      <c r="G35" s="194">
        <f t="shared" si="0"/>
        <v>649.0266379150478</v>
      </c>
      <c r="H35" s="195">
        <f t="shared" si="1"/>
        <v>0.9244612854835321</v>
      </c>
      <c r="I35" s="196">
        <f t="shared" si="2"/>
        <v>0.749563204446107</v>
      </c>
    </row>
    <row r="36" spans="1:9" ht="16.5" customHeight="1">
      <c r="A36" s="191" t="s">
        <v>535</v>
      </c>
      <c r="B36" s="213"/>
      <c r="C36" s="227" t="s">
        <v>536</v>
      </c>
      <c r="D36" s="235"/>
      <c r="E36" s="236"/>
      <c r="F36" s="193">
        <v>6.15</v>
      </c>
      <c r="G36" s="194">
        <f t="shared" si="0"/>
        <v>721.7933469434699</v>
      </c>
      <c r="H36" s="195">
        <f t="shared" si="1"/>
        <v>0.8312628573549201</v>
      </c>
      <c r="I36" s="196">
        <f t="shared" si="2"/>
        <v>0.6739969113688541</v>
      </c>
    </row>
    <row r="37" spans="1:9" ht="16.5" customHeight="1">
      <c r="A37" s="191" t="s">
        <v>537</v>
      </c>
      <c r="B37" s="192"/>
      <c r="C37" s="225" t="s">
        <v>538</v>
      </c>
      <c r="D37" s="225"/>
      <c r="E37" s="225"/>
      <c r="F37" s="198">
        <v>7.8</v>
      </c>
      <c r="G37" s="194">
        <f t="shared" si="0"/>
        <v>669.8727938327166</v>
      </c>
      <c r="H37" s="195">
        <f t="shared" si="1"/>
        <v>0.8956924441834168</v>
      </c>
      <c r="I37" s="196">
        <f t="shared" si="2"/>
        <v>0.726237116905473</v>
      </c>
    </row>
    <row r="38" spans="1:9" ht="16.5" customHeight="1">
      <c r="A38" s="191" t="s">
        <v>539</v>
      </c>
      <c r="B38" s="192"/>
      <c r="C38" s="225" t="s">
        <v>540</v>
      </c>
      <c r="D38" s="225"/>
      <c r="E38" s="225"/>
      <c r="F38" s="193">
        <v>6.25</v>
      </c>
      <c r="G38" s="194">
        <f t="shared" si="0"/>
        <v>718.2211326277119</v>
      </c>
      <c r="H38" s="195">
        <f t="shared" si="1"/>
        <v>0.8353973069614599</v>
      </c>
      <c r="I38" s="196">
        <f t="shared" si="2"/>
        <v>0.677349167806589</v>
      </c>
    </row>
    <row r="39" spans="1:9" ht="16.5" customHeight="1">
      <c r="A39" s="199" t="s">
        <v>541</v>
      </c>
      <c r="B39" s="201"/>
      <c r="C39" s="225" t="s">
        <v>542</v>
      </c>
      <c r="D39" s="225"/>
      <c r="E39" s="225"/>
      <c r="F39" s="198">
        <v>8.2</v>
      </c>
      <c r="G39" s="194">
        <f t="shared" si="0"/>
        <v>659.1578604160757</v>
      </c>
      <c r="H39" s="195">
        <f t="shared" si="1"/>
        <v>0.9102523629487876</v>
      </c>
      <c r="I39" s="196">
        <f t="shared" si="2"/>
        <v>0.7380424564449629</v>
      </c>
    </row>
    <row r="40" spans="1:9" ht="16.5" customHeight="1">
      <c r="A40" s="199" t="s">
        <v>543</v>
      </c>
      <c r="B40" s="201"/>
      <c r="C40" s="225" t="s">
        <v>544</v>
      </c>
      <c r="D40" s="225"/>
      <c r="E40" s="225"/>
      <c r="F40" s="198">
        <v>7.1</v>
      </c>
      <c r="G40" s="194">
        <f t="shared" si="0"/>
        <v>690.2235571578198</v>
      </c>
      <c r="H40" s="195">
        <f t="shared" si="1"/>
        <v>0.8692835730942894</v>
      </c>
      <c r="I40" s="196">
        <f t="shared" si="2"/>
        <v>0.7048245187250994</v>
      </c>
    </row>
    <row r="41" spans="1:9" ht="16.5" customHeight="1">
      <c r="A41" s="191" t="s">
        <v>545</v>
      </c>
      <c r="B41" s="192"/>
      <c r="C41" s="225" t="s">
        <v>546</v>
      </c>
      <c r="D41" s="225"/>
      <c r="E41" s="225"/>
      <c r="F41" s="198">
        <v>7.1</v>
      </c>
      <c r="G41" s="194">
        <f t="shared" si="0"/>
        <v>690.2235571578198</v>
      </c>
      <c r="H41" s="195">
        <f t="shared" si="1"/>
        <v>0.8692835730942894</v>
      </c>
      <c r="I41" s="196">
        <f t="shared" si="2"/>
        <v>0.7048245187250994</v>
      </c>
    </row>
    <row r="42" spans="1:9" ht="16.5" customHeight="1">
      <c r="A42" s="233" t="s">
        <v>547</v>
      </c>
      <c r="B42" s="234"/>
      <c r="C42" s="225" t="s">
        <v>477</v>
      </c>
      <c r="D42" s="225"/>
      <c r="E42" s="225"/>
      <c r="F42" s="198">
        <v>6.5</v>
      </c>
      <c r="G42" s="194">
        <f t="shared" si="0"/>
        <v>709.5629121239248</v>
      </c>
      <c r="H42" s="195">
        <f t="shared" si="1"/>
        <v>0.8455909824881185</v>
      </c>
      <c r="I42" s="196">
        <f t="shared" si="2"/>
        <v>0.6856143101255014</v>
      </c>
    </row>
    <row r="43" spans="1:9" ht="16.5" customHeight="1">
      <c r="A43" s="191" t="s">
        <v>548</v>
      </c>
      <c r="B43" s="213"/>
      <c r="C43" s="227" t="s">
        <v>549</v>
      </c>
      <c r="D43" s="228"/>
      <c r="E43" s="229"/>
      <c r="F43" s="193">
        <v>6.7</v>
      </c>
      <c r="G43" s="194">
        <f t="shared" si="0"/>
        <v>702.9007655747236</v>
      </c>
      <c r="H43" s="195">
        <f t="shared" si="1"/>
        <v>0.8536055576912237</v>
      </c>
      <c r="I43" s="196">
        <f t="shared" si="2"/>
        <v>0.6921126143442354</v>
      </c>
    </row>
    <row r="44" spans="1:9" ht="16.5" customHeight="1">
      <c r="A44" s="191"/>
      <c r="B44" s="213"/>
      <c r="C44" s="227"/>
      <c r="D44" s="228"/>
      <c r="E44" s="229"/>
      <c r="F44" s="193"/>
      <c r="G44" s="194"/>
      <c r="H44" s="195"/>
      <c r="I44" s="196"/>
    </row>
    <row r="45" spans="1:9" ht="16.5" customHeight="1">
      <c r="A45" s="191"/>
      <c r="B45" s="213"/>
      <c r="C45" s="227"/>
      <c r="D45" s="228"/>
      <c r="E45" s="229"/>
      <c r="F45" s="193"/>
      <c r="G45" s="194"/>
      <c r="H45" s="195"/>
      <c r="I45" s="196"/>
    </row>
    <row r="46" spans="1:9" ht="16.5" customHeight="1">
      <c r="A46" s="230" t="s">
        <v>463</v>
      </c>
      <c r="B46" s="231"/>
      <c r="C46" s="231" t="s">
        <v>464</v>
      </c>
      <c r="D46" s="231"/>
      <c r="E46" s="231"/>
      <c r="F46" s="188" t="s">
        <v>465</v>
      </c>
      <c r="G46" s="189" t="s">
        <v>466</v>
      </c>
      <c r="H46" s="187" t="s">
        <v>467</v>
      </c>
      <c r="I46" s="190" t="s">
        <v>468</v>
      </c>
    </row>
    <row r="47" spans="1:9" ht="16.5" customHeight="1">
      <c r="A47" s="199" t="s">
        <v>550</v>
      </c>
      <c r="B47" s="201"/>
      <c r="C47" s="225" t="s">
        <v>674</v>
      </c>
      <c r="D47" s="225"/>
      <c r="E47" s="225"/>
      <c r="F47" s="198">
        <v>9.8</v>
      </c>
      <c r="G47" s="194">
        <v>620</v>
      </c>
      <c r="H47" s="195">
        <v>1</v>
      </c>
      <c r="I47" s="196">
        <v>0.809</v>
      </c>
    </row>
    <row r="48" spans="1:9" ht="16.5" customHeight="1">
      <c r="A48" s="191" t="s">
        <v>551</v>
      </c>
      <c r="B48" s="202"/>
      <c r="C48" s="225" t="s">
        <v>675</v>
      </c>
      <c r="D48" s="225"/>
      <c r="E48" s="225"/>
      <c r="F48" s="198">
        <v>10</v>
      </c>
      <c r="G48" s="194">
        <v>612</v>
      </c>
      <c r="H48" s="195">
        <v>1.012</v>
      </c>
      <c r="I48" s="196">
        <v>0.819</v>
      </c>
    </row>
    <row r="49" spans="1:9" ht="16.5" customHeight="1">
      <c r="A49" s="199" t="s">
        <v>552</v>
      </c>
      <c r="B49" s="201"/>
      <c r="C49" s="225" t="s">
        <v>553</v>
      </c>
      <c r="D49" s="225"/>
      <c r="E49" s="225"/>
      <c r="F49" s="198">
        <v>8.35</v>
      </c>
      <c r="G49" s="194">
        <f aca="true" t="shared" si="3" ref="G47:G67">3600/0.74/(SQRT((F49)*0.85/0.305)+2.6)</f>
        <v>655.2933394041536</v>
      </c>
      <c r="H49" s="195">
        <f aca="true" t="shared" si="4" ref="H49:H67">600/(G49)</f>
        <v>0.915620476999765</v>
      </c>
      <c r="I49" s="196">
        <f aca="true" t="shared" si="5" ref="I49:I66">3600/7.4/(G49)</f>
        <v>0.7423949813511608</v>
      </c>
    </row>
    <row r="50" spans="1:9" ht="16.5" customHeight="1">
      <c r="A50" s="199" t="s">
        <v>554</v>
      </c>
      <c r="B50" s="200"/>
      <c r="C50" s="225" t="s">
        <v>555</v>
      </c>
      <c r="D50" s="225"/>
      <c r="E50" s="225"/>
      <c r="F50" s="198">
        <v>7.4</v>
      </c>
      <c r="G50" s="194">
        <f t="shared" si="3"/>
        <v>681.2343666137984</v>
      </c>
      <c r="H50" s="195">
        <f t="shared" si="4"/>
        <v>0.8807541565796381</v>
      </c>
      <c r="I50" s="196">
        <f t="shared" si="5"/>
        <v>0.7141249918213282</v>
      </c>
    </row>
    <row r="51" spans="1:9" ht="16.5" customHeight="1">
      <c r="A51" s="199" t="s">
        <v>558</v>
      </c>
      <c r="B51" s="201"/>
      <c r="C51" s="225" t="s">
        <v>529</v>
      </c>
      <c r="D51" s="225"/>
      <c r="E51" s="225"/>
      <c r="F51" s="198">
        <v>8.2</v>
      </c>
      <c r="G51" s="194">
        <f t="shared" si="3"/>
        <v>659.1578604160757</v>
      </c>
      <c r="H51" s="195">
        <f t="shared" si="4"/>
        <v>0.9102523629487876</v>
      </c>
      <c r="I51" s="196">
        <f t="shared" si="5"/>
        <v>0.7380424564449629</v>
      </c>
    </row>
    <row r="52" spans="1:9" ht="16.5" customHeight="1">
      <c r="A52" s="199" t="s">
        <v>559</v>
      </c>
      <c r="B52" s="201"/>
      <c r="C52" s="227" t="s">
        <v>561</v>
      </c>
      <c r="D52" s="228"/>
      <c r="E52" s="229"/>
      <c r="F52" s="198">
        <v>7.45</v>
      </c>
      <c r="G52" s="194">
        <f t="shared" si="3"/>
        <v>679.7764126958899</v>
      </c>
      <c r="H52" s="195">
        <f t="shared" si="4"/>
        <v>0.8826431585357474</v>
      </c>
      <c r="I52" s="196">
        <f t="shared" si="5"/>
        <v>0.7156566150289844</v>
      </c>
    </row>
    <row r="53" spans="1:9" ht="16.5" customHeight="1">
      <c r="A53" s="199" t="s">
        <v>556</v>
      </c>
      <c r="B53" s="201"/>
      <c r="C53" s="225" t="s">
        <v>557</v>
      </c>
      <c r="D53" s="225"/>
      <c r="E53" s="225"/>
      <c r="F53" s="198">
        <v>8</v>
      </c>
      <c r="G53" s="194">
        <f>3600/0.74/(SQRT((F53)*0.85/0.305)+2.6)</f>
        <v>664.4386498378535</v>
      </c>
      <c r="H53" s="195">
        <f>600/(G53)</f>
        <v>0.9030179086457737</v>
      </c>
      <c r="I53" s="196">
        <f>3600/7.4/(G53)</f>
        <v>0.7321766826857624</v>
      </c>
    </row>
    <row r="54" spans="1:9" ht="16.5" customHeight="1">
      <c r="A54" s="191" t="s">
        <v>562</v>
      </c>
      <c r="B54" s="202"/>
      <c r="C54" s="225" t="s">
        <v>563</v>
      </c>
      <c r="D54" s="225"/>
      <c r="E54" s="225"/>
      <c r="F54" s="198">
        <v>7.2</v>
      </c>
      <c r="G54" s="194">
        <f t="shared" si="3"/>
        <v>687.1800891188019</v>
      </c>
      <c r="H54" s="195">
        <f t="shared" si="4"/>
        <v>0.8731335635312187</v>
      </c>
      <c r="I54" s="196">
        <f t="shared" si="5"/>
        <v>0.7079461325928801</v>
      </c>
    </row>
    <row r="55" spans="1:9" ht="16.5" customHeight="1">
      <c r="A55" s="191" t="s">
        <v>564</v>
      </c>
      <c r="B55" s="202"/>
      <c r="C55" s="227" t="s">
        <v>565</v>
      </c>
      <c r="D55" s="228"/>
      <c r="E55" s="229"/>
      <c r="F55" s="198">
        <v>5.4</v>
      </c>
      <c r="G55" s="194">
        <f t="shared" si="3"/>
        <v>750.8286951669728</v>
      </c>
      <c r="H55" s="195">
        <f t="shared" si="4"/>
        <v>0.7991170341013261</v>
      </c>
      <c r="I55" s="196">
        <f t="shared" si="5"/>
        <v>0.6479327303524265</v>
      </c>
    </row>
    <row r="56" spans="1:9" ht="16.5" customHeight="1">
      <c r="A56" s="191" t="s">
        <v>566</v>
      </c>
      <c r="B56" s="202"/>
      <c r="C56" s="225" t="s">
        <v>542</v>
      </c>
      <c r="D56" s="225"/>
      <c r="E56" s="225"/>
      <c r="F56" s="198">
        <v>8.2</v>
      </c>
      <c r="G56" s="194">
        <f t="shared" si="3"/>
        <v>659.1578604160757</v>
      </c>
      <c r="H56" s="195">
        <f t="shared" si="4"/>
        <v>0.9102523629487876</v>
      </c>
      <c r="I56" s="196">
        <f t="shared" si="5"/>
        <v>0.7380424564449629</v>
      </c>
    </row>
    <row r="57" spans="1:9" ht="16.5" customHeight="1">
      <c r="A57" s="191" t="s">
        <v>567</v>
      </c>
      <c r="B57" s="202"/>
      <c r="C57" s="225" t="s">
        <v>568</v>
      </c>
      <c r="D57" s="225"/>
      <c r="E57" s="225"/>
      <c r="F57" s="198">
        <v>7.25</v>
      </c>
      <c r="G57" s="194">
        <f t="shared" si="3"/>
        <v>685.6762541749891</v>
      </c>
      <c r="H57" s="195">
        <f t="shared" si="4"/>
        <v>0.8750485325205326</v>
      </c>
      <c r="I57" s="196">
        <f t="shared" si="5"/>
        <v>0.7094988101517832</v>
      </c>
    </row>
    <row r="58" spans="1:9" ht="16.5" customHeight="1">
      <c r="A58" s="191" t="s">
        <v>569</v>
      </c>
      <c r="B58" s="202"/>
      <c r="C58" s="227" t="s">
        <v>570</v>
      </c>
      <c r="D58" s="228"/>
      <c r="E58" s="229"/>
      <c r="F58" s="193">
        <v>7</v>
      </c>
      <c r="G58" s="194">
        <f t="shared" si="3"/>
        <v>693.3159017092697</v>
      </c>
      <c r="H58" s="195">
        <f t="shared" si="4"/>
        <v>0.8654063732286928</v>
      </c>
      <c r="I58" s="196">
        <f t="shared" si="5"/>
        <v>0.7016808431583995</v>
      </c>
    </row>
    <row r="59" spans="1:9" ht="16.5" customHeight="1">
      <c r="A59" s="191" t="s">
        <v>571</v>
      </c>
      <c r="B59" s="213"/>
      <c r="C59" s="227" t="s">
        <v>572</v>
      </c>
      <c r="D59" s="228"/>
      <c r="E59" s="229"/>
      <c r="F59" s="193">
        <v>7.15</v>
      </c>
      <c r="G59" s="194">
        <f t="shared" si="3"/>
        <v>688.6958003871025</v>
      </c>
      <c r="H59" s="195">
        <f t="shared" si="4"/>
        <v>0.8712119337198683</v>
      </c>
      <c r="I59" s="196">
        <f t="shared" si="5"/>
        <v>0.7063880543674608</v>
      </c>
    </row>
    <row r="60" spans="1:9" ht="16.5" customHeight="1">
      <c r="A60" s="191" t="s">
        <v>573</v>
      </c>
      <c r="B60" s="202"/>
      <c r="C60" s="225" t="s">
        <v>574</v>
      </c>
      <c r="D60" s="225"/>
      <c r="E60" s="225"/>
      <c r="F60" s="198">
        <v>7.1</v>
      </c>
      <c r="G60" s="194">
        <f t="shared" si="3"/>
        <v>690.2235571578198</v>
      </c>
      <c r="H60" s="195">
        <f t="shared" si="4"/>
        <v>0.8692835730942894</v>
      </c>
      <c r="I60" s="196">
        <f t="shared" si="5"/>
        <v>0.7048245187250994</v>
      </c>
    </row>
    <row r="61" spans="1:9" ht="16.5" customHeight="1">
      <c r="A61" s="191" t="s">
        <v>569</v>
      </c>
      <c r="B61" s="202"/>
      <c r="C61" s="227" t="s">
        <v>570</v>
      </c>
      <c r="D61" s="228"/>
      <c r="E61" s="229"/>
      <c r="F61" s="193">
        <v>7</v>
      </c>
      <c r="G61" s="194">
        <f t="shared" si="3"/>
        <v>693.3159017092697</v>
      </c>
      <c r="H61" s="195">
        <f t="shared" si="4"/>
        <v>0.8654063732286928</v>
      </c>
      <c r="I61" s="196">
        <f t="shared" si="5"/>
        <v>0.7016808431583995</v>
      </c>
    </row>
    <row r="62" spans="1:9" ht="16.5" customHeight="1">
      <c r="A62" s="191" t="s">
        <v>575</v>
      </c>
      <c r="B62" s="213"/>
      <c r="C62" s="227" t="s">
        <v>576</v>
      </c>
      <c r="D62" s="228"/>
      <c r="E62" s="229"/>
      <c r="F62" s="193">
        <v>7.5</v>
      </c>
      <c r="G62" s="194">
        <f t="shared" si="3"/>
        <v>678.3295390699958</v>
      </c>
      <c r="H62" s="195">
        <f t="shared" si="4"/>
        <v>0.8845258321237385</v>
      </c>
      <c r="I62" s="196">
        <f t="shared" si="5"/>
        <v>0.7171831071273554</v>
      </c>
    </row>
    <row r="63" spans="1:9" ht="16.5" customHeight="1">
      <c r="A63" s="191" t="s">
        <v>577</v>
      </c>
      <c r="B63" s="202"/>
      <c r="C63" s="227" t="s">
        <v>578</v>
      </c>
      <c r="D63" s="228"/>
      <c r="E63" s="229"/>
      <c r="F63" s="193">
        <v>5.6</v>
      </c>
      <c r="G63" s="194">
        <f t="shared" si="3"/>
        <v>742.6692306351214</v>
      </c>
      <c r="H63" s="195">
        <f t="shared" si="4"/>
        <v>0.8078966722330579</v>
      </c>
      <c r="I63" s="196">
        <f t="shared" si="5"/>
        <v>0.6550513558646416</v>
      </c>
    </row>
    <row r="64" spans="1:9" ht="16.5" customHeight="1">
      <c r="A64" s="191" t="s">
        <v>579</v>
      </c>
      <c r="B64" s="202"/>
      <c r="C64" s="227" t="s">
        <v>580</v>
      </c>
      <c r="D64" s="228"/>
      <c r="E64" s="229"/>
      <c r="F64" s="193">
        <v>7.15</v>
      </c>
      <c r="G64" s="194">
        <f t="shared" si="3"/>
        <v>688.6958003871025</v>
      </c>
      <c r="H64" s="195">
        <f t="shared" si="4"/>
        <v>0.8712119337198683</v>
      </c>
      <c r="I64" s="196">
        <f t="shared" si="5"/>
        <v>0.7063880543674608</v>
      </c>
    </row>
    <row r="65" spans="1:9" ht="16.5" customHeight="1">
      <c r="A65" s="191" t="s">
        <v>581</v>
      </c>
      <c r="B65" s="202"/>
      <c r="C65" s="227" t="s">
        <v>582</v>
      </c>
      <c r="D65" s="228"/>
      <c r="E65" s="229"/>
      <c r="F65" s="193">
        <v>6.85</v>
      </c>
      <c r="G65" s="194">
        <f t="shared" si="3"/>
        <v>698.049198080174</v>
      </c>
      <c r="H65" s="195">
        <f t="shared" si="4"/>
        <v>0.8595382698671725</v>
      </c>
      <c r="I65" s="196">
        <f>3600/7.4/(G65)</f>
        <v>0.6969229215139237</v>
      </c>
    </row>
    <row r="66" spans="1:9" ht="16.5" customHeight="1">
      <c r="A66" s="191" t="s">
        <v>583</v>
      </c>
      <c r="B66" s="202"/>
      <c r="C66" s="225" t="s">
        <v>584</v>
      </c>
      <c r="D66" s="225"/>
      <c r="E66" s="225"/>
      <c r="F66" s="198">
        <v>7.45</v>
      </c>
      <c r="G66" s="194">
        <f t="shared" si="3"/>
        <v>679.7764126958899</v>
      </c>
      <c r="H66" s="195">
        <f t="shared" si="4"/>
        <v>0.8826431585357474</v>
      </c>
      <c r="I66" s="196">
        <f t="shared" si="5"/>
        <v>0.7156566150289844</v>
      </c>
    </row>
    <row r="67" spans="1:9" ht="16.5" customHeight="1">
      <c r="A67" s="191" t="s">
        <v>585</v>
      </c>
      <c r="B67" s="202"/>
      <c r="C67" s="225" t="s">
        <v>586</v>
      </c>
      <c r="D67" s="225"/>
      <c r="E67" s="225"/>
      <c r="F67" s="198">
        <v>9.35</v>
      </c>
      <c r="G67" s="194">
        <f t="shared" si="3"/>
        <v>631.419918755983</v>
      </c>
      <c r="H67" s="195">
        <f t="shared" si="4"/>
        <v>0.9502392657838762</v>
      </c>
      <c r="I67" s="196">
        <f>3600/7.4/(G67)</f>
        <v>0.7704642695544942</v>
      </c>
    </row>
    <row r="68" spans="1:9" ht="16.5" customHeight="1">
      <c r="A68" s="191"/>
      <c r="B68" s="202"/>
      <c r="C68" s="227"/>
      <c r="D68" s="228"/>
      <c r="E68" s="229"/>
      <c r="F68" s="198"/>
      <c r="G68" s="194"/>
      <c r="H68" s="195"/>
      <c r="I68" s="196"/>
    </row>
    <row r="69" spans="1:9" ht="16.5" customHeight="1">
      <c r="A69" s="191" t="s">
        <v>587</v>
      </c>
      <c r="B69" s="202"/>
      <c r="C69" s="225" t="s">
        <v>588</v>
      </c>
      <c r="D69" s="225"/>
      <c r="E69" s="225"/>
      <c r="F69" s="198">
        <v>7.1</v>
      </c>
      <c r="G69" s="194">
        <f aca="true" t="shared" si="6" ref="G69:G116">3600/0.74/(SQRT((F69)*0.85/0.305)+2.6)</f>
        <v>690.2235571578198</v>
      </c>
      <c r="H69" s="195">
        <f aca="true" t="shared" si="7" ref="H69:H116">600/(G69)</f>
        <v>0.8692835730942894</v>
      </c>
      <c r="I69" s="196">
        <f>3600/7.4/(G69)</f>
        <v>0.7048245187250994</v>
      </c>
    </row>
    <row r="70" spans="1:9" ht="16.5" customHeight="1">
      <c r="A70" s="191" t="s">
        <v>589</v>
      </c>
      <c r="B70" s="202"/>
      <c r="C70" s="225" t="s">
        <v>590</v>
      </c>
      <c r="D70" s="225"/>
      <c r="E70" s="225"/>
      <c r="F70" s="198">
        <v>7.45</v>
      </c>
      <c r="G70" s="194">
        <f t="shared" si="6"/>
        <v>679.7764126958899</v>
      </c>
      <c r="H70" s="195">
        <f t="shared" si="7"/>
        <v>0.8826431585357474</v>
      </c>
      <c r="I70" s="196">
        <f>3600/7.4/(G70)</f>
        <v>0.7156566150289844</v>
      </c>
    </row>
    <row r="71" spans="1:9" ht="16.5" customHeight="1">
      <c r="A71" s="191" t="s">
        <v>591</v>
      </c>
      <c r="B71" s="202"/>
      <c r="C71" s="225" t="s">
        <v>592</v>
      </c>
      <c r="D71" s="225"/>
      <c r="E71" s="225"/>
      <c r="F71" s="198">
        <v>4.6</v>
      </c>
      <c r="G71" s="194">
        <f t="shared" si="6"/>
        <v>787.1367581064734</v>
      </c>
      <c r="H71" s="195">
        <f t="shared" si="7"/>
        <v>0.762256359928296</v>
      </c>
      <c r="I71" s="196">
        <f>3600/7.4/(G71)</f>
        <v>0.6180456972391588</v>
      </c>
    </row>
    <row r="72" spans="1:9" ht="16.5" customHeight="1">
      <c r="A72" s="191" t="s">
        <v>678</v>
      </c>
      <c r="B72" s="202"/>
      <c r="C72" s="225" t="s">
        <v>677</v>
      </c>
      <c r="D72" s="225"/>
      <c r="E72" s="225"/>
      <c r="F72" s="198">
        <v>6.85</v>
      </c>
      <c r="G72" s="194">
        <f t="shared" si="6"/>
        <v>698.049198080174</v>
      </c>
      <c r="H72" s="195">
        <f t="shared" si="7"/>
        <v>0.8595382698671725</v>
      </c>
      <c r="I72" s="196">
        <f>3600/7.4/(G72)</f>
        <v>0.6969229215139237</v>
      </c>
    </row>
    <row r="73" spans="1:9" ht="16.5" customHeight="1">
      <c r="A73" s="191" t="s">
        <v>593</v>
      </c>
      <c r="B73" s="202"/>
      <c r="C73" s="227" t="s">
        <v>594</v>
      </c>
      <c r="D73" s="228"/>
      <c r="E73" s="229"/>
      <c r="F73" s="193">
        <v>7.25</v>
      </c>
      <c r="G73" s="194">
        <f t="shared" si="6"/>
        <v>685.6762541749891</v>
      </c>
      <c r="H73" s="195">
        <f t="shared" si="7"/>
        <v>0.8750485325205326</v>
      </c>
      <c r="I73" s="196">
        <f>3600/7.4/(G73)</f>
        <v>0.7094988101517832</v>
      </c>
    </row>
    <row r="74" spans="1:9" ht="16.5" customHeight="1">
      <c r="A74" s="191" t="s">
        <v>595</v>
      </c>
      <c r="B74" s="202"/>
      <c r="C74" s="225" t="s">
        <v>474</v>
      </c>
      <c r="D74" s="225"/>
      <c r="E74" s="225"/>
      <c r="F74" s="198">
        <v>6.7</v>
      </c>
      <c r="G74" s="194">
        <f t="shared" si="6"/>
        <v>702.9007655747236</v>
      </c>
      <c r="H74" s="195">
        <f t="shared" si="7"/>
        <v>0.8536055576912237</v>
      </c>
      <c r="I74" s="196">
        <f aca="true" t="shared" si="8" ref="I74:I86">3600/7.4/(G74)</f>
        <v>0.6921126143442354</v>
      </c>
    </row>
    <row r="75" spans="1:9" ht="16.5" customHeight="1">
      <c r="A75" s="191" t="s">
        <v>596</v>
      </c>
      <c r="B75" s="202"/>
      <c r="C75" s="225" t="s">
        <v>597</v>
      </c>
      <c r="D75" s="225"/>
      <c r="E75" s="225"/>
      <c r="F75" s="198">
        <v>6.2</v>
      </c>
      <c r="G75" s="194">
        <f t="shared" si="6"/>
        <v>719.9992080000444</v>
      </c>
      <c r="H75" s="195">
        <f t="shared" si="7"/>
        <v>0.833334250000957</v>
      </c>
      <c r="I75" s="196">
        <f t="shared" si="8"/>
        <v>0.6756764189196948</v>
      </c>
    </row>
    <row r="76" spans="1:9" ht="16.5" customHeight="1">
      <c r="A76" s="191" t="s">
        <v>598</v>
      </c>
      <c r="B76" s="202"/>
      <c r="C76" s="225" t="s">
        <v>560</v>
      </c>
      <c r="D76" s="225"/>
      <c r="E76" s="225"/>
      <c r="F76" s="198">
        <v>7.45</v>
      </c>
      <c r="G76" s="194">
        <f t="shared" si="6"/>
        <v>679.7764126958899</v>
      </c>
      <c r="H76" s="195">
        <f t="shared" si="7"/>
        <v>0.8826431585357474</v>
      </c>
      <c r="I76" s="196">
        <f t="shared" si="8"/>
        <v>0.7156566150289844</v>
      </c>
    </row>
    <row r="77" spans="1:9" ht="16.5" customHeight="1">
      <c r="A77" s="191" t="s">
        <v>599</v>
      </c>
      <c r="B77" s="202"/>
      <c r="C77" s="225" t="s">
        <v>600</v>
      </c>
      <c r="D77" s="225"/>
      <c r="E77" s="225"/>
      <c r="F77" s="198">
        <v>7.95</v>
      </c>
      <c r="G77" s="194">
        <f t="shared" si="6"/>
        <v>665.7825011566525</v>
      </c>
      <c r="H77" s="195">
        <f t="shared" si="7"/>
        <v>0.9011952085818271</v>
      </c>
      <c r="I77" s="196">
        <f t="shared" si="8"/>
        <v>0.7306988177690489</v>
      </c>
    </row>
    <row r="78" spans="1:9" ht="16.5" customHeight="1">
      <c r="A78" s="191" t="s">
        <v>601</v>
      </c>
      <c r="B78" s="202"/>
      <c r="C78" s="225" t="s">
        <v>602</v>
      </c>
      <c r="D78" s="225"/>
      <c r="E78" s="225"/>
      <c r="F78" s="198">
        <v>8.45</v>
      </c>
      <c r="G78" s="194">
        <f t="shared" si="6"/>
        <v>652.7610633872132</v>
      </c>
      <c r="H78" s="195">
        <v>0.948</v>
      </c>
      <c r="I78" s="196">
        <v>0.769</v>
      </c>
    </row>
    <row r="79" spans="1:9" ht="16.5" customHeight="1">
      <c r="A79" s="191" t="s">
        <v>603</v>
      </c>
      <c r="B79" s="202"/>
      <c r="C79" s="225" t="s">
        <v>604</v>
      </c>
      <c r="D79" s="225"/>
      <c r="E79" s="225"/>
      <c r="F79" s="198">
        <v>11.1</v>
      </c>
      <c r="G79" s="194">
        <f t="shared" si="6"/>
        <v>596.0476394145176</v>
      </c>
      <c r="H79" s="195">
        <f t="shared" si="7"/>
        <v>1.0066309474681667</v>
      </c>
      <c r="I79" s="196">
        <f t="shared" si="8"/>
        <v>0.816187254703919</v>
      </c>
    </row>
    <row r="80" spans="1:9" ht="16.5" customHeight="1">
      <c r="A80" s="191" t="s">
        <v>605</v>
      </c>
      <c r="B80" s="202"/>
      <c r="C80" s="225" t="s">
        <v>606</v>
      </c>
      <c r="D80" s="225"/>
      <c r="E80" s="225"/>
      <c r="F80" s="198">
        <v>8.1</v>
      </c>
      <c r="G80" s="194">
        <f t="shared" si="6"/>
        <v>661.7795713023024</v>
      </c>
      <c r="H80" s="195">
        <f t="shared" si="7"/>
        <v>0.9066463003976872</v>
      </c>
      <c r="I80" s="196">
        <f t="shared" si="8"/>
        <v>0.7351186219440707</v>
      </c>
    </row>
    <row r="81" spans="1:9" ht="16.5" customHeight="1">
      <c r="A81" s="191" t="s">
        <v>607</v>
      </c>
      <c r="B81" s="202"/>
      <c r="C81" s="225" t="s">
        <v>608</v>
      </c>
      <c r="D81" s="225"/>
      <c r="E81" s="225"/>
      <c r="F81" s="198">
        <v>6.2</v>
      </c>
      <c r="G81" s="194">
        <f t="shared" si="6"/>
        <v>719.9992080000444</v>
      </c>
      <c r="H81" s="195">
        <f t="shared" si="7"/>
        <v>0.833334250000957</v>
      </c>
      <c r="I81" s="196">
        <f t="shared" si="8"/>
        <v>0.6756764189196948</v>
      </c>
    </row>
    <row r="82" spans="1:9" ht="16.5" customHeight="1">
      <c r="A82" s="191" t="s">
        <v>609</v>
      </c>
      <c r="B82" s="202"/>
      <c r="C82" s="225" t="s">
        <v>610</v>
      </c>
      <c r="D82" s="225"/>
      <c r="E82" s="225"/>
      <c r="F82" s="198">
        <v>6.1</v>
      </c>
      <c r="G82" s="194">
        <f t="shared" si="6"/>
        <v>723.603812846228</v>
      </c>
      <c r="H82" s="195">
        <f t="shared" si="7"/>
        <v>0.8291830271595115</v>
      </c>
      <c r="I82" s="196">
        <f t="shared" si="8"/>
        <v>0.672310562561766</v>
      </c>
    </row>
    <row r="83" spans="1:9" ht="16.5" customHeight="1">
      <c r="A83" s="191" t="s">
        <v>611</v>
      </c>
      <c r="B83" s="202"/>
      <c r="C83" s="225" t="s">
        <v>612</v>
      </c>
      <c r="D83" s="225"/>
      <c r="E83" s="225"/>
      <c r="F83" s="198">
        <v>7.1</v>
      </c>
      <c r="G83" s="194">
        <f t="shared" si="6"/>
        <v>690.2235571578198</v>
      </c>
      <c r="H83" s="195">
        <f t="shared" si="7"/>
        <v>0.8692835730942894</v>
      </c>
      <c r="I83" s="196">
        <f t="shared" si="8"/>
        <v>0.7048245187250994</v>
      </c>
    </row>
    <row r="84" spans="1:9" ht="16.5" customHeight="1">
      <c r="A84" s="191" t="s">
        <v>613</v>
      </c>
      <c r="B84" s="202"/>
      <c r="C84" s="225" t="s">
        <v>614</v>
      </c>
      <c r="D84" s="225"/>
      <c r="E84" s="225"/>
      <c r="F84" s="198">
        <v>5.1</v>
      </c>
      <c r="G84" s="194">
        <f t="shared" si="6"/>
        <v>763.7116346829906</v>
      </c>
      <c r="H84" s="195">
        <f t="shared" si="7"/>
        <v>0.785636846097093</v>
      </c>
      <c r="I84" s="196">
        <f t="shared" si="8"/>
        <v>0.6370028481868321</v>
      </c>
    </row>
    <row r="85" spans="1:9" ht="16.5" customHeight="1">
      <c r="A85" s="191" t="s">
        <v>615</v>
      </c>
      <c r="B85" s="202"/>
      <c r="C85" s="225" t="s">
        <v>597</v>
      </c>
      <c r="D85" s="225"/>
      <c r="E85" s="225"/>
      <c r="F85" s="198">
        <v>6.2</v>
      </c>
      <c r="G85" s="194">
        <f t="shared" si="6"/>
        <v>719.9992080000444</v>
      </c>
      <c r="H85" s="195">
        <f t="shared" si="7"/>
        <v>0.833334250000957</v>
      </c>
      <c r="I85" s="196">
        <f t="shared" si="8"/>
        <v>0.6756764189196948</v>
      </c>
    </row>
    <row r="86" spans="1:9" ht="16.5" customHeight="1">
      <c r="A86" s="191" t="s">
        <v>616</v>
      </c>
      <c r="B86" s="202"/>
      <c r="C86" s="225" t="s">
        <v>617</v>
      </c>
      <c r="D86" s="225"/>
      <c r="E86" s="225"/>
      <c r="F86" s="198">
        <v>5.5</v>
      </c>
      <c r="G86" s="194">
        <f t="shared" si="6"/>
        <v>746.7081296247347</v>
      </c>
      <c r="H86" s="195">
        <f t="shared" si="7"/>
        <v>0.8035268081272072</v>
      </c>
      <c r="I86" s="196">
        <f t="shared" si="8"/>
        <v>0.6515082228058436</v>
      </c>
    </row>
    <row r="87" spans="1:9" ht="16.5" customHeight="1">
      <c r="A87" s="191" t="s">
        <v>618</v>
      </c>
      <c r="B87" s="202"/>
      <c r="C87" s="225" t="s">
        <v>619</v>
      </c>
      <c r="D87" s="225"/>
      <c r="E87" s="225"/>
      <c r="F87" s="198">
        <v>4.8</v>
      </c>
      <c r="G87" s="194">
        <f t="shared" si="6"/>
        <v>777.4498101108895</v>
      </c>
      <c r="H87" s="195">
        <f t="shared" si="7"/>
        <v>0.7717539990323241</v>
      </c>
      <c r="I87" s="196">
        <f>3600/7.4/(G87)</f>
        <v>0.6257464857018844</v>
      </c>
    </row>
    <row r="88" spans="1:9" ht="16.5" customHeight="1">
      <c r="A88" s="191" t="s">
        <v>620</v>
      </c>
      <c r="B88" s="202"/>
      <c r="C88" s="225" t="s">
        <v>621</v>
      </c>
      <c r="D88" s="225"/>
      <c r="E88" s="225"/>
      <c r="F88" s="198">
        <v>5.1</v>
      </c>
      <c r="G88" s="194">
        <f t="shared" si="6"/>
        <v>763.7116346829906</v>
      </c>
      <c r="H88" s="195">
        <f t="shared" si="7"/>
        <v>0.785636846097093</v>
      </c>
      <c r="I88" s="196">
        <f>3600/7.4/(G88)</f>
        <v>0.6370028481868321</v>
      </c>
    </row>
    <row r="89" spans="1:9" ht="16.5" customHeight="1">
      <c r="A89" s="191" t="s">
        <v>622</v>
      </c>
      <c r="B89" s="202"/>
      <c r="C89" s="225" t="s">
        <v>526</v>
      </c>
      <c r="D89" s="225"/>
      <c r="E89" s="225"/>
      <c r="F89" s="198">
        <v>6.8</v>
      </c>
      <c r="G89" s="194">
        <f t="shared" si="6"/>
        <v>699.6529858442375</v>
      </c>
      <c r="H89" s="195">
        <f t="shared" si="7"/>
        <v>0.8575679831852772</v>
      </c>
      <c r="I89" s="196">
        <f>3600/7.4/(G89)</f>
        <v>0.6953253917718463</v>
      </c>
    </row>
    <row r="90" spans="1:9" ht="16.5" customHeight="1">
      <c r="A90" s="191"/>
      <c r="B90" s="202"/>
      <c r="C90" s="225"/>
      <c r="D90" s="225"/>
      <c r="E90" s="225"/>
      <c r="F90" s="198"/>
      <c r="G90" s="194"/>
      <c r="H90" s="195"/>
      <c r="I90" s="196"/>
    </row>
    <row r="91" spans="1:9" ht="16.5" customHeight="1">
      <c r="A91" s="214"/>
      <c r="B91" s="214"/>
      <c r="C91" s="226"/>
      <c r="D91" s="226"/>
      <c r="E91" s="226"/>
      <c r="F91" s="215"/>
      <c r="G91" s="216"/>
      <c r="H91" s="217"/>
      <c r="I91" s="218"/>
    </row>
    <row r="92" spans="1:9" ht="16.5" customHeight="1">
      <c r="A92" s="230" t="s">
        <v>463</v>
      </c>
      <c r="B92" s="231"/>
      <c r="C92" s="232" t="s">
        <v>464</v>
      </c>
      <c r="D92" s="232"/>
      <c r="E92" s="232"/>
      <c r="F92" s="188" t="s">
        <v>465</v>
      </c>
      <c r="G92" s="189" t="s">
        <v>466</v>
      </c>
      <c r="H92" s="187" t="s">
        <v>467</v>
      </c>
      <c r="I92" s="190" t="s">
        <v>468</v>
      </c>
    </row>
    <row r="93" spans="1:9" ht="16.5" customHeight="1">
      <c r="A93" s="191" t="s">
        <v>628</v>
      </c>
      <c r="B93" s="202"/>
      <c r="C93" s="225" t="s">
        <v>629</v>
      </c>
      <c r="D93" s="225"/>
      <c r="E93" s="225"/>
      <c r="F93" s="198">
        <v>6.85</v>
      </c>
      <c r="G93" s="194">
        <f>3600/0.74/(SQRT((F93)*0.85/0.305)+2.6)</f>
        <v>698.049198080174</v>
      </c>
      <c r="H93" s="195">
        <f>600/(G93)</f>
        <v>0.8595382698671725</v>
      </c>
      <c r="I93" s="196">
        <f>3600/7.4/(G93)</f>
        <v>0.6969229215139237</v>
      </c>
    </row>
    <row r="94" spans="1:9" ht="16.5" customHeight="1">
      <c r="A94" s="191" t="s">
        <v>630</v>
      </c>
      <c r="B94" s="202"/>
      <c r="C94" s="225" t="s">
        <v>631</v>
      </c>
      <c r="D94" s="225"/>
      <c r="E94" s="225"/>
      <c r="F94" s="198">
        <v>6.5</v>
      </c>
      <c r="G94" s="194">
        <f t="shared" si="6"/>
        <v>709.5629121239248</v>
      </c>
      <c r="H94" s="195">
        <f t="shared" si="7"/>
        <v>0.8455909824881185</v>
      </c>
      <c r="I94" s="196">
        <f>3600/7.4/(G94)</f>
        <v>0.6856143101255014</v>
      </c>
    </row>
    <row r="95" spans="1:9" ht="16.5" customHeight="1">
      <c r="A95" s="191" t="s">
        <v>632</v>
      </c>
      <c r="B95" s="202"/>
      <c r="C95" s="225" t="s">
        <v>633</v>
      </c>
      <c r="D95" s="225"/>
      <c r="E95" s="225"/>
      <c r="F95" s="193">
        <v>6.25</v>
      </c>
      <c r="G95" s="194">
        <f t="shared" si="6"/>
        <v>718.2211326277119</v>
      </c>
      <c r="H95" s="195">
        <f t="shared" si="7"/>
        <v>0.8353973069614599</v>
      </c>
      <c r="I95" s="196">
        <f>3600/7.4/(G95)</f>
        <v>0.677349167806589</v>
      </c>
    </row>
    <row r="96" spans="1:9" ht="16.5" customHeight="1">
      <c r="A96" s="191" t="s">
        <v>634</v>
      </c>
      <c r="B96" s="202"/>
      <c r="C96" s="225" t="s">
        <v>635</v>
      </c>
      <c r="D96" s="225"/>
      <c r="E96" s="225"/>
      <c r="F96" s="198">
        <v>5.6</v>
      </c>
      <c r="G96" s="194">
        <f t="shared" si="6"/>
        <v>742.6692306351214</v>
      </c>
      <c r="H96" s="195">
        <f t="shared" si="7"/>
        <v>0.8078966722330579</v>
      </c>
      <c r="I96" s="196">
        <f>3600/7.4/(G96)</f>
        <v>0.6550513558646416</v>
      </c>
    </row>
    <row r="97" spans="1:9" ht="16.5" customHeight="1">
      <c r="A97" s="191" t="s">
        <v>636</v>
      </c>
      <c r="B97" s="202"/>
      <c r="C97" s="225" t="s">
        <v>637</v>
      </c>
      <c r="D97" s="225"/>
      <c r="E97" s="225"/>
      <c r="F97" s="198">
        <v>6.2</v>
      </c>
      <c r="G97" s="194">
        <f t="shared" si="6"/>
        <v>719.9992080000444</v>
      </c>
      <c r="H97" s="195">
        <f t="shared" si="7"/>
        <v>0.833334250000957</v>
      </c>
      <c r="I97" s="196">
        <f>3600/7.4/(G97)</f>
        <v>0.6756764189196948</v>
      </c>
    </row>
    <row r="98" spans="1:9" ht="16.5" customHeight="1">
      <c r="A98" s="191" t="s">
        <v>638</v>
      </c>
      <c r="B98" s="202"/>
      <c r="C98" s="225" t="s">
        <v>457</v>
      </c>
      <c r="D98" s="225"/>
      <c r="E98" s="225"/>
      <c r="F98" s="198">
        <v>6.8</v>
      </c>
      <c r="G98" s="194">
        <f t="shared" si="6"/>
        <v>699.6529858442375</v>
      </c>
      <c r="H98" s="195">
        <f t="shared" si="7"/>
        <v>0.8575679831852772</v>
      </c>
      <c r="I98" s="196">
        <f aca="true" t="shared" si="9" ref="I98:I116">3600/7.4/(G98)</f>
        <v>0.6953253917718463</v>
      </c>
    </row>
    <row r="99" spans="1:9" ht="16.5" customHeight="1">
      <c r="A99" s="191" t="s">
        <v>639</v>
      </c>
      <c r="B99" s="202"/>
      <c r="C99" s="225" t="s">
        <v>640</v>
      </c>
      <c r="D99" s="225"/>
      <c r="E99" s="225"/>
      <c r="F99" s="198">
        <v>5.75</v>
      </c>
      <c r="G99" s="194">
        <f t="shared" si="6"/>
        <v>736.7577439546639</v>
      </c>
      <c r="H99" s="195">
        <f t="shared" si="7"/>
        <v>0.8143789528148085</v>
      </c>
      <c r="I99" s="196">
        <f t="shared" si="9"/>
        <v>0.660307259039034</v>
      </c>
    </row>
    <row r="100" spans="1:9" ht="16.5" customHeight="1">
      <c r="A100" s="191" t="s">
        <v>641</v>
      </c>
      <c r="B100" s="202"/>
      <c r="C100" s="225" t="s">
        <v>524</v>
      </c>
      <c r="D100" s="225"/>
      <c r="E100" s="225"/>
      <c r="F100" s="193">
        <v>6.25</v>
      </c>
      <c r="G100" s="194">
        <f t="shared" si="6"/>
        <v>718.2211326277119</v>
      </c>
      <c r="H100" s="195">
        <f t="shared" si="7"/>
        <v>0.8353973069614599</v>
      </c>
      <c r="I100" s="196">
        <f t="shared" si="9"/>
        <v>0.677349167806589</v>
      </c>
    </row>
    <row r="101" spans="1:9" ht="16.5" customHeight="1">
      <c r="A101" s="191" t="s">
        <v>642</v>
      </c>
      <c r="B101" s="202"/>
      <c r="C101" s="225" t="s">
        <v>643</v>
      </c>
      <c r="D101" s="225"/>
      <c r="E101" s="225"/>
      <c r="F101" s="198">
        <v>6.8</v>
      </c>
      <c r="G101" s="194">
        <f t="shared" si="6"/>
        <v>699.6529858442375</v>
      </c>
      <c r="H101" s="195">
        <f t="shared" si="7"/>
        <v>0.8575679831852772</v>
      </c>
      <c r="I101" s="196">
        <f t="shared" si="9"/>
        <v>0.6953253917718463</v>
      </c>
    </row>
    <row r="102" spans="1:9" ht="16.5" customHeight="1">
      <c r="A102" s="191" t="s">
        <v>644</v>
      </c>
      <c r="B102" s="202"/>
      <c r="C102" s="225" t="s">
        <v>645</v>
      </c>
      <c r="D102" s="225"/>
      <c r="E102" s="225"/>
      <c r="F102" s="198">
        <v>5.5</v>
      </c>
      <c r="G102" s="194">
        <f t="shared" si="6"/>
        <v>746.7081296247347</v>
      </c>
      <c r="H102" s="195">
        <f t="shared" si="7"/>
        <v>0.8035268081272072</v>
      </c>
      <c r="I102" s="196">
        <f t="shared" si="9"/>
        <v>0.6515082228058436</v>
      </c>
    </row>
    <row r="103" spans="1:9" ht="16.5" customHeight="1">
      <c r="A103" s="191" t="s">
        <v>646</v>
      </c>
      <c r="B103" s="202"/>
      <c r="C103" s="225" t="s">
        <v>647</v>
      </c>
      <c r="D103" s="225"/>
      <c r="E103" s="225"/>
      <c r="F103" s="198">
        <v>6.7</v>
      </c>
      <c r="G103" s="194">
        <f t="shared" si="6"/>
        <v>702.9007655747236</v>
      </c>
      <c r="H103" s="195">
        <f t="shared" si="7"/>
        <v>0.8536055576912237</v>
      </c>
      <c r="I103" s="196">
        <f t="shared" si="9"/>
        <v>0.6921126143442354</v>
      </c>
    </row>
    <row r="104" spans="1:9" ht="16.5" customHeight="1">
      <c r="A104" s="191" t="s">
        <v>648</v>
      </c>
      <c r="B104" s="202"/>
      <c r="C104" s="225" t="s">
        <v>649</v>
      </c>
      <c r="D104" s="225"/>
      <c r="E104" s="225"/>
      <c r="F104" s="198">
        <v>7.1</v>
      </c>
      <c r="G104" s="194">
        <f t="shared" si="6"/>
        <v>690.2235571578198</v>
      </c>
      <c r="H104" s="195">
        <f t="shared" si="7"/>
        <v>0.8692835730942894</v>
      </c>
      <c r="I104" s="196">
        <f t="shared" si="9"/>
        <v>0.7048245187250994</v>
      </c>
    </row>
    <row r="105" spans="1:9" ht="16.5" customHeight="1">
      <c r="A105" s="191" t="s">
        <v>650</v>
      </c>
      <c r="B105" s="202"/>
      <c r="C105" s="225" t="s">
        <v>651</v>
      </c>
      <c r="D105" s="225"/>
      <c r="E105" s="225"/>
      <c r="F105" s="198">
        <v>5.2</v>
      </c>
      <c r="G105" s="194">
        <f t="shared" si="6"/>
        <v>759.3271495248406</v>
      </c>
      <c r="H105" s="195">
        <f t="shared" si="7"/>
        <v>0.7901732479544005</v>
      </c>
      <c r="I105" s="196">
        <f t="shared" si="9"/>
        <v>0.6406810118549193</v>
      </c>
    </row>
    <row r="106" spans="1:9" ht="16.5" customHeight="1">
      <c r="A106" s="191" t="s">
        <v>652</v>
      </c>
      <c r="B106" s="202"/>
      <c r="C106" s="225" t="s">
        <v>649</v>
      </c>
      <c r="D106" s="225"/>
      <c r="E106" s="225"/>
      <c r="F106" s="198">
        <v>7.1</v>
      </c>
      <c r="G106" s="194">
        <f t="shared" si="6"/>
        <v>690.2235571578198</v>
      </c>
      <c r="H106" s="195">
        <f t="shared" si="7"/>
        <v>0.8692835730942894</v>
      </c>
      <c r="I106" s="196">
        <f t="shared" si="9"/>
        <v>0.7048245187250994</v>
      </c>
    </row>
    <row r="107" spans="1:9" ht="16.5" customHeight="1">
      <c r="A107" s="191" t="s">
        <v>653</v>
      </c>
      <c r="B107" s="202"/>
      <c r="C107" s="225" t="s">
        <v>654</v>
      </c>
      <c r="D107" s="225"/>
      <c r="E107" s="225"/>
      <c r="F107" s="198">
        <v>6.85</v>
      </c>
      <c r="G107" s="194">
        <f t="shared" si="6"/>
        <v>698.049198080174</v>
      </c>
      <c r="H107" s="195">
        <f t="shared" si="7"/>
        <v>0.8595382698671725</v>
      </c>
      <c r="I107" s="196">
        <f t="shared" si="9"/>
        <v>0.6969229215139237</v>
      </c>
    </row>
    <row r="108" spans="1:9" ht="16.5" customHeight="1">
      <c r="A108" s="191" t="s">
        <v>655</v>
      </c>
      <c r="B108" s="202"/>
      <c r="C108" s="225" t="s">
        <v>656</v>
      </c>
      <c r="D108" s="225"/>
      <c r="E108" s="225"/>
      <c r="F108" s="198">
        <v>6.9</v>
      </c>
      <c r="G108" s="194">
        <f t="shared" si="6"/>
        <v>696.4585487626316</v>
      </c>
      <c r="H108" s="195">
        <f t="shared" si="7"/>
        <v>0.8615013787482322</v>
      </c>
      <c r="I108" s="196">
        <f t="shared" si="9"/>
        <v>0.6985146314174855</v>
      </c>
    </row>
    <row r="109" spans="1:9" ht="16.5" customHeight="1">
      <c r="A109" s="191" t="s">
        <v>657</v>
      </c>
      <c r="B109" s="202"/>
      <c r="C109" s="227" t="s">
        <v>658</v>
      </c>
      <c r="D109" s="228"/>
      <c r="E109" s="229"/>
      <c r="F109" s="198">
        <v>5.1</v>
      </c>
      <c r="G109" s="194">
        <f t="shared" si="6"/>
        <v>763.7116346829906</v>
      </c>
      <c r="H109" s="195">
        <f t="shared" si="7"/>
        <v>0.785636846097093</v>
      </c>
      <c r="I109" s="196">
        <f t="shared" si="9"/>
        <v>0.6370028481868321</v>
      </c>
    </row>
    <row r="110" spans="1:9" ht="16.5" customHeight="1">
      <c r="A110" s="191" t="s">
        <v>659</v>
      </c>
      <c r="B110" s="202"/>
      <c r="C110" s="225" t="s">
        <v>660</v>
      </c>
      <c r="D110" s="225"/>
      <c r="E110" s="225"/>
      <c r="F110" s="198">
        <v>6.9</v>
      </c>
      <c r="G110" s="194">
        <f t="shared" si="6"/>
        <v>696.4585487626316</v>
      </c>
      <c r="H110" s="195">
        <f t="shared" si="7"/>
        <v>0.8615013787482322</v>
      </c>
      <c r="I110" s="196">
        <f t="shared" si="9"/>
        <v>0.6985146314174855</v>
      </c>
    </row>
    <row r="111" spans="1:9" ht="16.5" customHeight="1">
      <c r="A111" s="191" t="s">
        <v>661</v>
      </c>
      <c r="B111" s="202"/>
      <c r="C111" s="225" t="s">
        <v>662</v>
      </c>
      <c r="D111" s="225"/>
      <c r="E111" s="225"/>
      <c r="F111" s="198">
        <v>4</v>
      </c>
      <c r="G111" s="194">
        <f t="shared" si="6"/>
        <v>819.1672254511693</v>
      </c>
      <c r="H111" s="195">
        <f t="shared" si="7"/>
        <v>0.7324511789025012</v>
      </c>
      <c r="I111" s="196">
        <f t="shared" si="9"/>
        <v>0.5938793342452713</v>
      </c>
    </row>
    <row r="112" spans="1:9" ht="16.5" customHeight="1">
      <c r="A112" s="191" t="s">
        <v>663</v>
      </c>
      <c r="B112" s="202"/>
      <c r="C112" s="225" t="s">
        <v>664</v>
      </c>
      <c r="D112" s="225"/>
      <c r="E112" s="225"/>
      <c r="F112" s="198">
        <v>7.2</v>
      </c>
      <c r="G112" s="194">
        <f t="shared" si="6"/>
        <v>687.1800891188019</v>
      </c>
      <c r="H112" s="195">
        <f t="shared" si="7"/>
        <v>0.8731335635312187</v>
      </c>
      <c r="I112" s="196">
        <f t="shared" si="9"/>
        <v>0.7079461325928801</v>
      </c>
    </row>
    <row r="113" spans="1:9" ht="16.5" customHeight="1">
      <c r="A113" s="191" t="s">
        <v>665</v>
      </c>
      <c r="B113" s="202"/>
      <c r="C113" s="225" t="s">
        <v>666</v>
      </c>
      <c r="D113" s="225"/>
      <c r="E113" s="225"/>
      <c r="F113" s="198">
        <v>4.8</v>
      </c>
      <c r="G113" s="194">
        <f t="shared" si="6"/>
        <v>777.4498101108895</v>
      </c>
      <c r="H113" s="195">
        <f t="shared" si="7"/>
        <v>0.7717539990323241</v>
      </c>
      <c r="I113" s="196">
        <f t="shared" si="9"/>
        <v>0.6257464857018844</v>
      </c>
    </row>
    <row r="114" spans="1:9" ht="16.5" customHeight="1">
      <c r="A114" s="191" t="s">
        <v>667</v>
      </c>
      <c r="B114" s="202"/>
      <c r="C114" s="225" t="s">
        <v>668</v>
      </c>
      <c r="D114" s="225"/>
      <c r="E114" s="225"/>
      <c r="F114" s="198">
        <v>6.2</v>
      </c>
      <c r="G114" s="194">
        <f t="shared" si="6"/>
        <v>719.9992080000444</v>
      </c>
      <c r="H114" s="195">
        <f t="shared" si="7"/>
        <v>0.833334250000957</v>
      </c>
      <c r="I114" s="196">
        <f t="shared" si="9"/>
        <v>0.6756764189196948</v>
      </c>
    </row>
    <row r="115" spans="1:9" ht="16.5" customHeight="1">
      <c r="A115" s="191" t="s">
        <v>669</v>
      </c>
      <c r="B115" s="202"/>
      <c r="C115" s="225" t="s">
        <v>666</v>
      </c>
      <c r="D115" s="225"/>
      <c r="E115" s="225"/>
      <c r="F115" s="198">
        <v>4.8</v>
      </c>
      <c r="G115" s="194">
        <f t="shared" si="6"/>
        <v>777.4498101108895</v>
      </c>
      <c r="H115" s="195">
        <f t="shared" si="7"/>
        <v>0.7717539990323241</v>
      </c>
      <c r="I115" s="196">
        <f t="shared" si="9"/>
        <v>0.6257464857018844</v>
      </c>
    </row>
    <row r="116" spans="1:9" ht="16.5" customHeight="1">
      <c r="A116" s="191" t="s">
        <v>670</v>
      </c>
      <c r="B116" s="202"/>
      <c r="C116" s="225" t="s">
        <v>671</v>
      </c>
      <c r="D116" s="225"/>
      <c r="E116" s="225"/>
      <c r="F116" s="198">
        <v>5.75</v>
      </c>
      <c r="G116" s="194">
        <f t="shared" si="6"/>
        <v>736.7577439546639</v>
      </c>
      <c r="H116" s="195">
        <f t="shared" si="7"/>
        <v>0.8143789528148085</v>
      </c>
      <c r="I116" s="196">
        <f t="shared" si="9"/>
        <v>0.660307259039034</v>
      </c>
    </row>
    <row r="117" spans="1:9" ht="16.5" customHeight="1">
      <c r="A117" s="191"/>
      <c r="B117" s="202"/>
      <c r="C117" s="225"/>
      <c r="D117" s="225"/>
      <c r="E117" s="225"/>
      <c r="F117" s="198"/>
      <c r="G117" s="194"/>
      <c r="H117" s="195"/>
      <c r="I117" s="196"/>
    </row>
    <row r="118" spans="1:9" ht="16.5" customHeight="1">
      <c r="A118" s="191" t="s">
        <v>623</v>
      </c>
      <c r="B118" s="202"/>
      <c r="C118" s="225" t="s">
        <v>624</v>
      </c>
      <c r="D118" s="225"/>
      <c r="E118" s="225"/>
      <c r="F118" s="198">
        <v>5.4</v>
      </c>
      <c r="G118" s="194">
        <f>3600/0.74/(SQRT((F118)*0.85/0.305)+2.6)</f>
        <v>750.8286951669728</v>
      </c>
      <c r="H118" s="195">
        <f>600/(G118)</f>
        <v>0.7991170341013261</v>
      </c>
      <c r="I118" s="196">
        <f>3600/7.4/(G118)</f>
        <v>0.6479327303524265</v>
      </c>
    </row>
    <row r="119" spans="1:9" ht="16.5" customHeight="1">
      <c r="A119" s="191" t="s">
        <v>625</v>
      </c>
      <c r="B119" s="202"/>
      <c r="C119" s="225" t="s">
        <v>597</v>
      </c>
      <c r="D119" s="225"/>
      <c r="E119" s="225"/>
      <c r="F119" s="198">
        <v>6.2</v>
      </c>
      <c r="G119" s="194">
        <f>3600/0.74/(SQRT((F119)*0.85/0.305)+2.6)</f>
        <v>719.9992080000444</v>
      </c>
      <c r="H119" s="195">
        <f>600/(G119)</f>
        <v>0.833334250000957</v>
      </c>
      <c r="I119" s="196">
        <f>3600/7.4/(G119)</f>
        <v>0.6756764189196948</v>
      </c>
    </row>
    <row r="120" spans="1:9" ht="16.5" customHeight="1">
      <c r="A120" s="191" t="s">
        <v>626</v>
      </c>
      <c r="B120" s="202"/>
      <c r="C120" s="225" t="s">
        <v>627</v>
      </c>
      <c r="D120" s="225"/>
      <c r="E120" s="225"/>
      <c r="F120" s="198">
        <v>7.2</v>
      </c>
      <c r="G120" s="194">
        <f>3600/0.74/(SQRT((F120)*0.85/0.305)+2.6)</f>
        <v>687.1800891188019</v>
      </c>
      <c r="H120" s="195">
        <f>600/(G120)</f>
        <v>0.8731335635312187</v>
      </c>
      <c r="I120" s="196">
        <f>3600/7.4/(G120)</f>
        <v>0.7079461325928801</v>
      </c>
    </row>
    <row r="121" spans="1:9" ht="16.5" customHeight="1">
      <c r="A121" s="191"/>
      <c r="B121" s="202"/>
      <c r="C121" s="225"/>
      <c r="D121" s="225"/>
      <c r="E121" s="225"/>
      <c r="F121" s="198"/>
      <c r="G121" s="194"/>
      <c r="H121" s="195"/>
      <c r="I121" s="196"/>
    </row>
    <row r="122" spans="1:9" ht="16.5" customHeight="1">
      <c r="A122" s="191"/>
      <c r="B122" s="202"/>
      <c r="C122" s="225"/>
      <c r="D122" s="225"/>
      <c r="E122" s="225"/>
      <c r="F122" s="198"/>
      <c r="G122" s="194"/>
      <c r="H122" s="195"/>
      <c r="I122" s="196"/>
    </row>
    <row r="123" spans="1:9" ht="16.5" customHeight="1">
      <c r="A123" s="191"/>
      <c r="B123" s="202"/>
      <c r="C123" s="225"/>
      <c r="D123" s="225"/>
      <c r="E123" s="225"/>
      <c r="F123" s="198"/>
      <c r="G123" s="194"/>
      <c r="H123" s="195"/>
      <c r="I123" s="196"/>
    </row>
    <row r="124" spans="1:9" ht="16.5" customHeight="1">
      <c r="A124" s="191"/>
      <c r="B124" s="202"/>
      <c r="C124" s="225"/>
      <c r="D124" s="225"/>
      <c r="E124" s="225"/>
      <c r="F124" s="198"/>
      <c r="G124" s="194"/>
      <c r="H124" s="195"/>
      <c r="I124" s="196"/>
    </row>
    <row r="125" spans="1:9" ht="16.5" customHeight="1">
      <c r="A125" s="191"/>
      <c r="B125" s="202"/>
      <c r="C125" s="225"/>
      <c r="D125" s="225"/>
      <c r="E125" s="225"/>
      <c r="F125" s="198"/>
      <c r="G125" s="194"/>
      <c r="H125" s="195"/>
      <c r="I125" s="196"/>
    </row>
    <row r="126" spans="1:9" ht="16.5" customHeight="1">
      <c r="A126" s="191"/>
      <c r="B126" s="202"/>
      <c r="C126" s="225"/>
      <c r="D126" s="225"/>
      <c r="E126" s="225"/>
      <c r="F126" s="198"/>
      <c r="G126" s="194"/>
      <c r="H126" s="195"/>
      <c r="I126" s="196"/>
    </row>
    <row r="127" spans="1:9" ht="16.5" customHeight="1">
      <c r="A127" s="191"/>
      <c r="B127" s="202"/>
      <c r="C127" s="225"/>
      <c r="D127" s="225"/>
      <c r="E127" s="225"/>
      <c r="F127" s="198"/>
      <c r="G127" s="194"/>
      <c r="H127" s="195"/>
      <c r="I127" s="196"/>
    </row>
    <row r="128" spans="1:9" ht="16.5" customHeight="1">
      <c r="A128" s="191"/>
      <c r="B128" s="202"/>
      <c r="C128" s="225"/>
      <c r="D128" s="225"/>
      <c r="E128" s="225"/>
      <c r="F128" s="198"/>
      <c r="G128" s="194"/>
      <c r="H128" s="195"/>
      <c r="I128" s="196"/>
    </row>
    <row r="129" spans="1:9" ht="16.5" customHeight="1">
      <c r="A129" s="191"/>
      <c r="B129" s="202"/>
      <c r="C129" s="225"/>
      <c r="D129" s="225"/>
      <c r="E129" s="225"/>
      <c r="F129" s="198"/>
      <c r="G129" s="194"/>
      <c r="H129" s="195"/>
      <c r="I129" s="196"/>
    </row>
    <row r="130" spans="1:9" ht="16.5" customHeight="1">
      <c r="A130" s="191"/>
      <c r="B130" s="202"/>
      <c r="C130" s="225"/>
      <c r="D130" s="225"/>
      <c r="E130" s="225"/>
      <c r="F130" s="198"/>
      <c r="G130" s="194"/>
      <c r="H130" s="195"/>
      <c r="I130" s="196"/>
    </row>
    <row r="131" spans="1:9" ht="16.5" customHeight="1">
      <c r="A131" s="191"/>
      <c r="B131" s="202"/>
      <c r="C131" s="225"/>
      <c r="D131" s="225"/>
      <c r="E131" s="225"/>
      <c r="F131" s="198"/>
      <c r="G131" s="194"/>
      <c r="H131" s="195"/>
      <c r="I131" s="196"/>
    </row>
    <row r="132" spans="1:9" ht="16.5" customHeight="1">
      <c r="A132" s="191"/>
      <c r="B132" s="202"/>
      <c r="C132" s="225"/>
      <c r="D132" s="225"/>
      <c r="E132" s="225"/>
      <c r="F132" s="198"/>
      <c r="G132" s="194"/>
      <c r="H132" s="195"/>
      <c r="I132" s="196"/>
    </row>
    <row r="133" spans="1:9" ht="16.5" customHeight="1">
      <c r="A133" s="191"/>
      <c r="B133" s="202"/>
      <c r="C133" s="225"/>
      <c r="D133" s="225"/>
      <c r="E133" s="225"/>
      <c r="F133" s="198"/>
      <c r="G133" s="194"/>
      <c r="H133" s="195"/>
      <c r="I133" s="196"/>
    </row>
    <row r="134" spans="1:9" ht="16.5" customHeight="1">
      <c r="A134" s="191"/>
      <c r="B134" s="202"/>
      <c r="C134" s="225"/>
      <c r="D134" s="225"/>
      <c r="E134" s="225"/>
      <c r="F134" s="198"/>
      <c r="G134" s="194"/>
      <c r="H134" s="195"/>
      <c r="I134" s="196"/>
    </row>
    <row r="135" spans="1:9" ht="16.5" customHeight="1">
      <c r="A135" s="191"/>
      <c r="B135" s="202"/>
      <c r="C135" s="225"/>
      <c r="D135" s="225"/>
      <c r="E135" s="225"/>
      <c r="F135" s="198"/>
      <c r="G135" s="194"/>
      <c r="H135" s="195"/>
      <c r="I135" s="196"/>
    </row>
    <row r="136" spans="1:9" ht="16.5" customHeight="1">
      <c r="A136" s="191"/>
      <c r="B136" s="202"/>
      <c r="C136" s="225"/>
      <c r="D136" s="225"/>
      <c r="E136" s="225"/>
      <c r="F136" s="198"/>
      <c r="G136" s="194"/>
      <c r="H136" s="195"/>
      <c r="I136" s="196"/>
    </row>
    <row r="137" spans="1:9" ht="16.5" customHeight="1">
      <c r="A137" s="191"/>
      <c r="B137" s="202"/>
      <c r="C137" s="225"/>
      <c r="D137" s="225"/>
      <c r="E137" s="225"/>
      <c r="F137" s="198"/>
      <c r="G137" s="194"/>
      <c r="H137" s="195"/>
      <c r="I137" s="196"/>
    </row>
  </sheetData>
  <mergeCells count="142">
    <mergeCell ref="C7:E7"/>
    <mergeCell ref="C4:E4"/>
    <mergeCell ref="C5:E5"/>
    <mergeCell ref="A6:B6"/>
    <mergeCell ref="C6:E6"/>
    <mergeCell ref="B1:G1"/>
    <mergeCell ref="A2:B2"/>
    <mergeCell ref="C2:E2"/>
    <mergeCell ref="C3:E3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A42:B42"/>
    <mergeCell ref="C42:E42"/>
    <mergeCell ref="C43:E43"/>
    <mergeCell ref="C44:E44"/>
    <mergeCell ref="C45:E45"/>
    <mergeCell ref="A46:B46"/>
    <mergeCell ref="C46:E46"/>
    <mergeCell ref="C47:E47"/>
    <mergeCell ref="C48:E48"/>
    <mergeCell ref="C49:E49"/>
    <mergeCell ref="C50:E50"/>
    <mergeCell ref="C51:E51"/>
    <mergeCell ref="C52:E52"/>
    <mergeCell ref="C54:E54"/>
    <mergeCell ref="C53:E53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118:E118"/>
    <mergeCell ref="C119:E119"/>
    <mergeCell ref="C120:E120"/>
    <mergeCell ref="A92:B92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37:E137"/>
    <mergeCell ref="C91:E91"/>
    <mergeCell ref="C133:E133"/>
    <mergeCell ref="C134:E134"/>
    <mergeCell ref="C135:E135"/>
    <mergeCell ref="C136:E136"/>
    <mergeCell ref="C129:E129"/>
    <mergeCell ref="C130:E130"/>
    <mergeCell ref="C131:E131"/>
    <mergeCell ref="C132:E13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5"/>
  <sheetViews>
    <sheetView view="pageBreakPreview" zoomScale="90" zoomScaleNormal="90" zoomScaleSheetLayoutView="90" workbookViewId="0" topLeftCell="A301">
      <selection activeCell="Y363" sqref="Y363"/>
    </sheetView>
  </sheetViews>
  <sheetFormatPr defaultColWidth="9.00390625" defaultRowHeight="13.5"/>
  <cols>
    <col min="1" max="1" width="15.25390625" style="138" customWidth="1"/>
    <col min="2" max="10" width="4.125" style="0" customWidth="1"/>
    <col min="11" max="15" width="4.50390625" style="76" customWidth="1"/>
    <col min="16" max="23" width="4.75390625" style="0" customWidth="1"/>
    <col min="24" max="27" width="6.00390625" style="0" customWidth="1"/>
  </cols>
  <sheetData>
    <row r="1" spans="1:24" ht="14.25" customHeight="1">
      <c r="A1" s="219" t="s">
        <v>462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8" ht="9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AB2" s="32"/>
    </row>
    <row r="3" spans="1:27" ht="16.5" customHeight="1">
      <c r="A3" s="133" t="s">
        <v>1</v>
      </c>
      <c r="B3" s="55" t="s">
        <v>4</v>
      </c>
      <c r="C3" s="27" t="s">
        <v>4</v>
      </c>
      <c r="D3" s="27" t="s">
        <v>5</v>
      </c>
      <c r="E3" s="27" t="s">
        <v>6</v>
      </c>
      <c r="F3" s="27" t="s">
        <v>6</v>
      </c>
      <c r="G3" s="27" t="s">
        <v>0</v>
      </c>
      <c r="H3" s="27" t="s">
        <v>2</v>
      </c>
      <c r="I3" s="42" t="s">
        <v>62</v>
      </c>
      <c r="J3" s="42" t="s">
        <v>62</v>
      </c>
      <c r="K3" s="42" t="s">
        <v>72</v>
      </c>
      <c r="L3" s="42" t="s">
        <v>72</v>
      </c>
      <c r="M3" s="42" t="s">
        <v>72</v>
      </c>
      <c r="N3" s="42" t="s">
        <v>72</v>
      </c>
      <c r="O3" s="42" t="s">
        <v>72</v>
      </c>
      <c r="P3" s="129" t="s">
        <v>63</v>
      </c>
      <c r="Q3" s="27" t="s">
        <v>64</v>
      </c>
      <c r="R3" s="58" t="s">
        <v>65</v>
      </c>
      <c r="S3" s="58" t="s">
        <v>428</v>
      </c>
      <c r="T3" s="59" t="s">
        <v>66</v>
      </c>
      <c r="U3" s="58" t="s">
        <v>67</v>
      </c>
      <c r="V3" s="58" t="s">
        <v>429</v>
      </c>
      <c r="W3" s="61" t="s">
        <v>68</v>
      </c>
      <c r="X3" s="48" t="s">
        <v>69</v>
      </c>
      <c r="Y3" s="170" t="s">
        <v>434</v>
      </c>
      <c r="Z3" s="48" t="s">
        <v>70</v>
      </c>
      <c r="AA3" s="49" t="s">
        <v>71</v>
      </c>
    </row>
    <row r="4" spans="1:27" ht="13.5" customHeight="1">
      <c r="A4" s="134" t="s">
        <v>73</v>
      </c>
      <c r="B4" s="152"/>
      <c r="C4" s="153"/>
      <c r="D4" s="154"/>
      <c r="E4" s="155"/>
      <c r="F4" s="156"/>
      <c r="G4" s="155"/>
      <c r="H4" s="155"/>
      <c r="I4" s="155">
        <v>604</v>
      </c>
      <c r="J4" s="155"/>
      <c r="K4" s="155"/>
      <c r="L4" s="155"/>
      <c r="M4" s="155"/>
      <c r="N4" s="155"/>
      <c r="O4" s="157"/>
      <c r="P4" s="130">
        <v>41</v>
      </c>
      <c r="Q4" s="167">
        <f aca="true" t="shared" si="0" ref="Q4:Q20">(0.003*(P4)+0.635)*(P4)</f>
        <v>31.078</v>
      </c>
      <c r="R4" s="43">
        <f aca="true" t="shared" si="1" ref="R4:R20">3600*0.96/0.74/(SQRT(Q4)+2.6)</f>
        <v>571.3033361192181</v>
      </c>
      <c r="S4" s="43">
        <f>(R4+T4)/2</f>
        <v>583.2054889550352</v>
      </c>
      <c r="T4" s="162">
        <f aca="true" t="shared" si="2" ref="T4:T20">3600/0.74/(SQRT(Q4)+2.6)</f>
        <v>595.1076417908522</v>
      </c>
      <c r="U4" s="43">
        <f aca="true" t="shared" si="3" ref="U4:U20">3600*1.03/0.74/(SQRT(Q4)+2.6)</f>
        <v>612.9608710445779</v>
      </c>
      <c r="V4" s="160">
        <f aca="true" t="shared" si="4" ref="V4:V45">(U4+W4)/2</f>
        <v>633.7896385072577</v>
      </c>
      <c r="W4" s="62">
        <f aca="true" t="shared" si="5" ref="W4:W20">3600*1.1/0.74/(SQRT(Q4)+2.6)</f>
        <v>654.6184059699375</v>
      </c>
      <c r="X4" s="50">
        <v>10.5</v>
      </c>
      <c r="Y4" s="171">
        <f aca="true" t="shared" si="6" ref="Y4:Y20">3600/0.74/(SQRT((X4)*0.85/0.305)+2.6)</f>
        <v>607.389606101871</v>
      </c>
      <c r="Z4" s="51">
        <f aca="true" t="shared" si="7" ref="Z4:Z20">600/(Y4)</f>
        <v>0.9878338285218671</v>
      </c>
      <c r="AA4" s="52">
        <f aca="true" t="shared" si="8" ref="AA4:AA20">3600/7.4/(Y4)</f>
        <v>0.8009463474501625</v>
      </c>
    </row>
    <row r="5" spans="1:27" ht="13.5" customHeight="1">
      <c r="A5" s="22" t="s">
        <v>74</v>
      </c>
      <c r="B5" s="128"/>
      <c r="C5" s="65"/>
      <c r="D5" s="71"/>
      <c r="E5" s="72"/>
      <c r="F5" s="73"/>
      <c r="G5" s="72"/>
      <c r="H5" s="72"/>
      <c r="I5" s="72"/>
      <c r="J5" s="72"/>
      <c r="K5" s="72"/>
      <c r="L5" s="72"/>
      <c r="M5" s="72"/>
      <c r="N5" s="72"/>
      <c r="O5" s="139"/>
      <c r="P5" s="131">
        <v>40</v>
      </c>
      <c r="Q5" s="167">
        <f t="shared" si="0"/>
        <v>30.2</v>
      </c>
      <c r="R5" s="44">
        <f t="shared" si="1"/>
        <v>576.9004480883175</v>
      </c>
      <c r="S5" s="44">
        <f aca="true" t="shared" si="9" ref="S5:S67">(R5+T5)/2</f>
        <v>588.9192074234908</v>
      </c>
      <c r="T5" s="163">
        <f t="shared" si="2"/>
        <v>600.9379667586641</v>
      </c>
      <c r="U5" s="44">
        <f t="shared" si="3"/>
        <v>618.9661057614239</v>
      </c>
      <c r="V5" s="161">
        <f t="shared" si="4"/>
        <v>639.9989345979773</v>
      </c>
      <c r="W5" s="63">
        <f t="shared" si="5"/>
        <v>661.0317634345305</v>
      </c>
      <c r="X5" s="53">
        <v>9.05</v>
      </c>
      <c r="Y5" s="171">
        <f t="shared" si="6"/>
        <v>638.2592865750438</v>
      </c>
      <c r="Z5" s="51">
        <f t="shared" si="7"/>
        <v>0.9400568274057608</v>
      </c>
      <c r="AA5" s="82">
        <f t="shared" si="8"/>
        <v>0.7622082384371034</v>
      </c>
    </row>
    <row r="6" spans="1:27" ht="13.5">
      <c r="A6" s="22" t="s">
        <v>75</v>
      </c>
      <c r="B6" s="128">
        <v>8.05</v>
      </c>
      <c r="C6" s="65">
        <v>8.05</v>
      </c>
      <c r="D6" s="71"/>
      <c r="E6" s="72"/>
      <c r="F6" s="73">
        <v>24.8</v>
      </c>
      <c r="G6" s="72"/>
      <c r="H6" s="72"/>
      <c r="I6" s="72"/>
      <c r="J6" s="72"/>
      <c r="K6" s="72"/>
      <c r="L6" s="72"/>
      <c r="M6" s="72"/>
      <c r="N6" s="72"/>
      <c r="O6" s="139"/>
      <c r="P6" s="131">
        <v>35</v>
      </c>
      <c r="Q6" s="167">
        <f t="shared" si="0"/>
        <v>25.9</v>
      </c>
      <c r="R6" s="44">
        <f t="shared" si="1"/>
        <v>607.3801803608736</v>
      </c>
      <c r="S6" s="44">
        <f t="shared" si="9"/>
        <v>620.0339341183919</v>
      </c>
      <c r="T6" s="163">
        <f t="shared" si="2"/>
        <v>632.6876878759101</v>
      </c>
      <c r="U6" s="44">
        <f t="shared" si="3"/>
        <v>651.6683185121874</v>
      </c>
      <c r="V6" s="161">
        <f t="shared" si="4"/>
        <v>673.8123875878443</v>
      </c>
      <c r="W6" s="45">
        <f t="shared" si="5"/>
        <v>695.9564566635012</v>
      </c>
      <c r="X6" s="53">
        <v>8.05</v>
      </c>
      <c r="Y6" s="171">
        <f t="shared" si="6"/>
        <v>663.1043803306411</v>
      </c>
      <c r="Z6" s="51">
        <f t="shared" si="7"/>
        <v>0.9048349216164495</v>
      </c>
      <c r="AA6" s="54">
        <f t="shared" si="8"/>
        <v>0.7336499364457698</v>
      </c>
    </row>
    <row r="7" spans="1:27" ht="13.5">
      <c r="A7" s="22" t="s">
        <v>76</v>
      </c>
      <c r="B7" s="128">
        <v>8.2</v>
      </c>
      <c r="C7" s="65">
        <v>7.9</v>
      </c>
      <c r="D7" s="71"/>
      <c r="E7" s="72"/>
      <c r="F7" s="73">
        <v>663</v>
      </c>
      <c r="G7" s="72"/>
      <c r="H7" s="72"/>
      <c r="I7" s="72">
        <v>668</v>
      </c>
      <c r="J7" s="72">
        <v>7.95</v>
      </c>
      <c r="K7" s="72"/>
      <c r="L7" s="72"/>
      <c r="M7" s="72"/>
      <c r="N7" s="72"/>
      <c r="O7" s="139"/>
      <c r="P7" s="131">
        <v>34</v>
      </c>
      <c r="Q7" s="167">
        <f t="shared" si="0"/>
        <v>25.058</v>
      </c>
      <c r="R7" s="44">
        <f t="shared" si="1"/>
        <v>614.0409074010907</v>
      </c>
      <c r="S7" s="44">
        <f t="shared" si="9"/>
        <v>626.8334263052802</v>
      </c>
      <c r="T7" s="163">
        <f t="shared" si="2"/>
        <v>639.6259452094696</v>
      </c>
      <c r="U7" s="44">
        <f t="shared" si="3"/>
        <v>658.8147235657538</v>
      </c>
      <c r="V7" s="161">
        <f t="shared" si="4"/>
        <v>681.2016316480851</v>
      </c>
      <c r="W7" s="45">
        <f t="shared" si="5"/>
        <v>703.5885397304166</v>
      </c>
      <c r="X7" s="53">
        <v>8.05</v>
      </c>
      <c r="Y7" s="171">
        <f t="shared" si="6"/>
        <v>663.1043803306411</v>
      </c>
      <c r="Z7" s="51">
        <f t="shared" si="7"/>
        <v>0.9048349216164495</v>
      </c>
      <c r="AA7" s="54">
        <f t="shared" si="8"/>
        <v>0.7336499364457698</v>
      </c>
    </row>
    <row r="8" spans="1:27" ht="13.5">
      <c r="A8" s="22" t="s">
        <v>77</v>
      </c>
      <c r="B8" s="128">
        <v>7.35</v>
      </c>
      <c r="C8" s="65">
        <v>7.2</v>
      </c>
      <c r="D8" s="71"/>
      <c r="E8" s="72"/>
      <c r="F8" s="73"/>
      <c r="G8" s="72"/>
      <c r="H8" s="72"/>
      <c r="I8" s="72"/>
      <c r="J8" s="72"/>
      <c r="K8" s="72"/>
      <c r="L8" s="72"/>
      <c r="M8" s="72"/>
      <c r="N8" s="72"/>
      <c r="O8" s="139"/>
      <c r="P8" s="131">
        <v>34</v>
      </c>
      <c r="Q8" s="167">
        <f t="shared" si="0"/>
        <v>25.058</v>
      </c>
      <c r="R8" s="44">
        <f t="shared" si="1"/>
        <v>614.0409074010907</v>
      </c>
      <c r="S8" s="44">
        <f t="shared" si="9"/>
        <v>626.8334263052802</v>
      </c>
      <c r="T8" s="163">
        <f t="shared" si="2"/>
        <v>639.6259452094696</v>
      </c>
      <c r="U8" s="44">
        <f t="shared" si="3"/>
        <v>658.8147235657538</v>
      </c>
      <c r="V8" s="161">
        <f t="shared" si="4"/>
        <v>681.2016316480851</v>
      </c>
      <c r="W8" s="45">
        <f t="shared" si="5"/>
        <v>703.5885397304166</v>
      </c>
      <c r="X8" s="53">
        <v>7.25</v>
      </c>
      <c r="Y8" s="171">
        <f t="shared" si="6"/>
        <v>685.6762541749891</v>
      </c>
      <c r="Z8" s="51">
        <f t="shared" si="7"/>
        <v>0.8750485325205326</v>
      </c>
      <c r="AA8" s="54">
        <f t="shared" si="8"/>
        <v>0.7094988101517832</v>
      </c>
    </row>
    <row r="9" spans="1:27" ht="13.5">
      <c r="A9" s="22" t="s">
        <v>78</v>
      </c>
      <c r="B9" s="128">
        <v>8.25</v>
      </c>
      <c r="C9" s="65">
        <v>8</v>
      </c>
      <c r="D9" s="71"/>
      <c r="E9" s="72"/>
      <c r="F9" s="73"/>
      <c r="G9" s="72"/>
      <c r="H9" s="72"/>
      <c r="I9" s="72"/>
      <c r="J9" s="72"/>
      <c r="K9" s="72"/>
      <c r="L9" s="72"/>
      <c r="M9" s="72"/>
      <c r="N9" s="72"/>
      <c r="O9" s="139"/>
      <c r="P9" s="131">
        <v>34</v>
      </c>
      <c r="Q9" s="167">
        <f t="shared" si="0"/>
        <v>25.058</v>
      </c>
      <c r="R9" s="44">
        <f t="shared" si="1"/>
        <v>614.0409074010907</v>
      </c>
      <c r="S9" s="44">
        <f t="shared" si="9"/>
        <v>626.8334263052802</v>
      </c>
      <c r="T9" s="163">
        <f t="shared" si="2"/>
        <v>639.6259452094696</v>
      </c>
      <c r="U9" s="44">
        <f t="shared" si="3"/>
        <v>658.8147235657538</v>
      </c>
      <c r="V9" s="161">
        <f t="shared" si="4"/>
        <v>681.2016316480851</v>
      </c>
      <c r="W9" s="45">
        <f t="shared" si="5"/>
        <v>703.5885397304166</v>
      </c>
      <c r="X9" s="53">
        <v>8.2</v>
      </c>
      <c r="Y9" s="171">
        <f t="shared" si="6"/>
        <v>659.1578604160757</v>
      </c>
      <c r="Z9" s="51">
        <f t="shared" si="7"/>
        <v>0.9102523629487876</v>
      </c>
      <c r="AA9" s="54">
        <f t="shared" si="8"/>
        <v>0.7380424564449629</v>
      </c>
    </row>
    <row r="10" spans="1:27" ht="13.5">
      <c r="A10" s="22" t="s">
        <v>79</v>
      </c>
      <c r="B10" s="128">
        <v>8.1</v>
      </c>
      <c r="C10" s="65">
        <v>8.05</v>
      </c>
      <c r="D10" s="71"/>
      <c r="E10" s="72"/>
      <c r="F10" s="73">
        <v>24.84</v>
      </c>
      <c r="G10" s="72"/>
      <c r="H10" s="72">
        <v>7.8</v>
      </c>
      <c r="I10" s="72"/>
      <c r="J10" s="72"/>
      <c r="K10" s="72"/>
      <c r="L10" s="72"/>
      <c r="M10" s="72"/>
      <c r="N10" s="72"/>
      <c r="O10" s="139"/>
      <c r="P10" s="131">
        <v>34</v>
      </c>
      <c r="Q10" s="167">
        <f t="shared" si="0"/>
        <v>25.058</v>
      </c>
      <c r="R10" s="44">
        <f t="shared" si="1"/>
        <v>614.0409074010907</v>
      </c>
      <c r="S10" s="44">
        <f t="shared" si="9"/>
        <v>626.8334263052802</v>
      </c>
      <c r="T10" s="163">
        <f t="shared" si="2"/>
        <v>639.6259452094696</v>
      </c>
      <c r="U10" s="44">
        <f t="shared" si="3"/>
        <v>658.8147235657538</v>
      </c>
      <c r="V10" s="161">
        <f t="shared" si="4"/>
        <v>681.2016316480851</v>
      </c>
      <c r="W10" s="45">
        <f t="shared" si="5"/>
        <v>703.5885397304166</v>
      </c>
      <c r="X10" s="53">
        <v>8.1</v>
      </c>
      <c r="Y10" s="171">
        <f t="shared" si="6"/>
        <v>661.7795713023024</v>
      </c>
      <c r="Z10" s="51">
        <f t="shared" si="7"/>
        <v>0.9066463003976872</v>
      </c>
      <c r="AA10" s="54">
        <f t="shared" si="8"/>
        <v>0.7351186219440707</v>
      </c>
    </row>
    <row r="11" spans="1:27" ht="13.5">
      <c r="A11" s="22" t="s">
        <v>80</v>
      </c>
      <c r="B11" s="128">
        <v>9.8</v>
      </c>
      <c r="C11" s="65">
        <v>9.8</v>
      </c>
      <c r="D11" s="72">
        <v>625</v>
      </c>
      <c r="E11" s="72">
        <v>613</v>
      </c>
      <c r="F11" s="73"/>
      <c r="G11" s="72">
        <v>623</v>
      </c>
      <c r="H11" s="72">
        <v>10.05</v>
      </c>
      <c r="I11" s="72">
        <v>620</v>
      </c>
      <c r="J11" s="72"/>
      <c r="K11" s="72"/>
      <c r="L11" s="72"/>
      <c r="M11" s="182">
        <v>602.6</v>
      </c>
      <c r="N11" s="182">
        <v>605.7</v>
      </c>
      <c r="O11" s="181">
        <v>604.8</v>
      </c>
      <c r="P11" s="131">
        <v>33</v>
      </c>
      <c r="Q11" s="167">
        <f t="shared" si="0"/>
        <v>24.222</v>
      </c>
      <c r="R11" s="44">
        <f t="shared" si="1"/>
        <v>620.9156981743184</v>
      </c>
      <c r="S11" s="44">
        <f t="shared" si="9"/>
        <v>633.8514418862834</v>
      </c>
      <c r="T11" s="163">
        <f t="shared" si="2"/>
        <v>646.7871855982484</v>
      </c>
      <c r="U11" s="44">
        <f t="shared" si="3"/>
        <v>666.1908011661958</v>
      </c>
      <c r="V11" s="161">
        <f t="shared" si="4"/>
        <v>688.8283526621345</v>
      </c>
      <c r="W11" s="45">
        <f t="shared" si="5"/>
        <v>711.4659041580733</v>
      </c>
      <c r="X11" s="53">
        <v>10.55</v>
      </c>
      <c r="Y11" s="171">
        <f t="shared" si="6"/>
        <v>606.415613282413</v>
      </c>
      <c r="Z11" s="51">
        <f t="shared" si="7"/>
        <v>0.9894204351901718</v>
      </c>
      <c r="AA11" s="54">
        <f t="shared" si="8"/>
        <v>0.8022327852893284</v>
      </c>
    </row>
    <row r="12" spans="1:27" ht="13.5">
      <c r="A12" s="22" t="s">
        <v>81</v>
      </c>
      <c r="B12" s="128">
        <v>7.25</v>
      </c>
      <c r="C12" s="65"/>
      <c r="D12" s="71"/>
      <c r="E12" s="72">
        <v>7.65</v>
      </c>
      <c r="F12" s="73"/>
      <c r="G12" s="72">
        <v>7.65</v>
      </c>
      <c r="H12" s="72"/>
      <c r="I12" s="72"/>
      <c r="J12" s="72"/>
      <c r="K12" s="72"/>
      <c r="L12" s="72"/>
      <c r="M12" s="72"/>
      <c r="N12" s="72"/>
      <c r="O12" s="139"/>
      <c r="P12" s="131">
        <v>33</v>
      </c>
      <c r="Q12" s="167">
        <f t="shared" si="0"/>
        <v>24.222</v>
      </c>
      <c r="R12" s="44">
        <f t="shared" si="1"/>
        <v>620.9156981743184</v>
      </c>
      <c r="S12" s="44">
        <f t="shared" si="9"/>
        <v>633.8514418862834</v>
      </c>
      <c r="T12" s="163">
        <f t="shared" si="2"/>
        <v>646.7871855982484</v>
      </c>
      <c r="U12" s="44">
        <f t="shared" si="3"/>
        <v>666.1908011661958</v>
      </c>
      <c r="V12" s="161">
        <f t="shared" si="4"/>
        <v>688.8283526621345</v>
      </c>
      <c r="W12" s="45">
        <f t="shared" si="5"/>
        <v>711.4659041580733</v>
      </c>
      <c r="X12" s="53">
        <v>7.25</v>
      </c>
      <c r="Y12" s="171">
        <f t="shared" si="6"/>
        <v>685.6762541749891</v>
      </c>
      <c r="Z12" s="51">
        <f t="shared" si="7"/>
        <v>0.8750485325205326</v>
      </c>
      <c r="AA12" s="54">
        <f t="shared" si="8"/>
        <v>0.7094988101517832</v>
      </c>
    </row>
    <row r="13" spans="1:27" ht="13.5">
      <c r="A13" s="22" t="s">
        <v>82</v>
      </c>
      <c r="B13" s="128"/>
      <c r="C13" s="65"/>
      <c r="D13" s="71"/>
      <c r="E13" s="72">
        <v>7.45</v>
      </c>
      <c r="F13" s="73">
        <v>23.98</v>
      </c>
      <c r="G13" s="72">
        <v>6.65</v>
      </c>
      <c r="H13" s="72"/>
      <c r="I13" s="72"/>
      <c r="J13" s="72"/>
      <c r="K13" s="72"/>
      <c r="L13" s="72"/>
      <c r="M13" s="72"/>
      <c r="N13" s="72"/>
      <c r="O13" s="139"/>
      <c r="P13" s="131">
        <v>33</v>
      </c>
      <c r="Q13" s="167">
        <f t="shared" si="0"/>
        <v>24.222</v>
      </c>
      <c r="R13" s="44">
        <f t="shared" si="1"/>
        <v>620.9156981743184</v>
      </c>
      <c r="S13" s="44">
        <f t="shared" si="9"/>
        <v>633.8514418862834</v>
      </c>
      <c r="T13" s="163">
        <f t="shared" si="2"/>
        <v>646.7871855982484</v>
      </c>
      <c r="U13" s="44">
        <f t="shared" si="3"/>
        <v>666.1908011661958</v>
      </c>
      <c r="V13" s="161">
        <f t="shared" si="4"/>
        <v>688.8283526621345</v>
      </c>
      <c r="W13" s="45">
        <f t="shared" si="5"/>
        <v>711.4659041580733</v>
      </c>
      <c r="X13" s="53">
        <v>7.15</v>
      </c>
      <c r="Y13" s="171">
        <f t="shared" si="6"/>
        <v>688.6958003871025</v>
      </c>
      <c r="Z13" s="51">
        <f t="shared" si="7"/>
        <v>0.8712119337198683</v>
      </c>
      <c r="AA13" s="54">
        <f t="shared" si="8"/>
        <v>0.7063880543674608</v>
      </c>
    </row>
    <row r="14" spans="1:27" ht="13.5">
      <c r="A14" s="22" t="s">
        <v>83</v>
      </c>
      <c r="B14" s="128">
        <v>8</v>
      </c>
      <c r="C14" s="65">
        <v>8</v>
      </c>
      <c r="D14" s="72">
        <v>656</v>
      </c>
      <c r="E14" s="72">
        <v>8.15</v>
      </c>
      <c r="F14" s="73">
        <v>658</v>
      </c>
      <c r="G14" s="72">
        <v>8.6</v>
      </c>
      <c r="H14" s="72">
        <v>8.3</v>
      </c>
      <c r="I14" s="72">
        <v>659</v>
      </c>
      <c r="J14" s="72">
        <v>8.15</v>
      </c>
      <c r="K14" s="72"/>
      <c r="L14" s="72"/>
      <c r="M14" s="72"/>
      <c r="N14" s="72"/>
      <c r="O14" s="181">
        <v>653.8</v>
      </c>
      <c r="P14" s="131">
        <v>31</v>
      </c>
      <c r="Q14" s="167">
        <f t="shared" si="0"/>
        <v>22.567999999999998</v>
      </c>
      <c r="R14" s="44">
        <f t="shared" si="1"/>
        <v>635.3608778470998</v>
      </c>
      <c r="S14" s="44">
        <f t="shared" si="9"/>
        <v>648.5975628022477</v>
      </c>
      <c r="T14" s="163">
        <f t="shared" si="2"/>
        <v>661.8342477573957</v>
      </c>
      <c r="U14" s="44">
        <f t="shared" si="3"/>
        <v>681.6892751901175</v>
      </c>
      <c r="V14" s="161">
        <f t="shared" si="4"/>
        <v>704.8534738616264</v>
      </c>
      <c r="W14" s="45">
        <f t="shared" si="5"/>
        <v>728.0176725331353</v>
      </c>
      <c r="X14" s="53">
        <v>8.2</v>
      </c>
      <c r="Y14" s="171">
        <f t="shared" si="6"/>
        <v>659.1578604160757</v>
      </c>
      <c r="Z14" s="51">
        <f t="shared" si="7"/>
        <v>0.9102523629487876</v>
      </c>
      <c r="AA14" s="54">
        <f t="shared" si="8"/>
        <v>0.7380424564449629</v>
      </c>
    </row>
    <row r="15" spans="1:27" ht="13.5">
      <c r="A15" s="22" t="s">
        <v>84</v>
      </c>
      <c r="B15" s="128">
        <v>7.15</v>
      </c>
      <c r="C15" s="65"/>
      <c r="D15" s="71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139"/>
      <c r="P15" s="131">
        <v>31</v>
      </c>
      <c r="Q15" s="167">
        <f t="shared" si="0"/>
        <v>22.567999999999998</v>
      </c>
      <c r="R15" s="44">
        <f t="shared" si="1"/>
        <v>635.3608778470998</v>
      </c>
      <c r="S15" s="44">
        <f t="shared" si="9"/>
        <v>648.5975628022477</v>
      </c>
      <c r="T15" s="163">
        <f t="shared" si="2"/>
        <v>661.8342477573957</v>
      </c>
      <c r="U15" s="44">
        <f t="shared" si="3"/>
        <v>681.6892751901175</v>
      </c>
      <c r="V15" s="161">
        <f t="shared" si="4"/>
        <v>704.8534738616264</v>
      </c>
      <c r="W15" s="45">
        <f t="shared" si="5"/>
        <v>728.0176725331353</v>
      </c>
      <c r="X15" s="53">
        <v>7.15</v>
      </c>
      <c r="Y15" s="171">
        <f t="shared" si="6"/>
        <v>688.6958003871025</v>
      </c>
      <c r="Z15" s="51">
        <f t="shared" si="7"/>
        <v>0.8712119337198683</v>
      </c>
      <c r="AA15" s="54">
        <f t="shared" si="8"/>
        <v>0.7063880543674608</v>
      </c>
    </row>
    <row r="16" spans="1:27" ht="13.5">
      <c r="A16" s="22" t="s">
        <v>85</v>
      </c>
      <c r="B16" s="128">
        <v>7.25</v>
      </c>
      <c r="C16" s="65"/>
      <c r="D16" s="71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139"/>
      <c r="P16" s="131">
        <v>31</v>
      </c>
      <c r="Q16" s="167">
        <f t="shared" si="0"/>
        <v>22.567999999999998</v>
      </c>
      <c r="R16" s="44">
        <f t="shared" si="1"/>
        <v>635.3608778470998</v>
      </c>
      <c r="S16" s="44">
        <f t="shared" si="9"/>
        <v>648.5975628022477</v>
      </c>
      <c r="T16" s="163">
        <f t="shared" si="2"/>
        <v>661.8342477573957</v>
      </c>
      <c r="U16" s="44">
        <f t="shared" si="3"/>
        <v>681.6892751901175</v>
      </c>
      <c r="V16" s="161">
        <f t="shared" si="4"/>
        <v>704.8534738616264</v>
      </c>
      <c r="W16" s="45">
        <f t="shared" si="5"/>
        <v>728.0176725331353</v>
      </c>
      <c r="X16" s="53">
        <v>7.25</v>
      </c>
      <c r="Y16" s="171">
        <f t="shared" si="6"/>
        <v>685.6762541749891</v>
      </c>
      <c r="Z16" s="51">
        <f t="shared" si="7"/>
        <v>0.8750485325205326</v>
      </c>
      <c r="AA16" s="54">
        <f t="shared" si="8"/>
        <v>0.7094988101517832</v>
      </c>
    </row>
    <row r="17" spans="1:27" ht="13.5">
      <c r="A17" s="22" t="s">
        <v>86</v>
      </c>
      <c r="B17" s="128">
        <v>7</v>
      </c>
      <c r="C17" s="65">
        <v>6.9</v>
      </c>
      <c r="D17" s="71"/>
      <c r="E17" s="72"/>
      <c r="F17" s="73">
        <v>703</v>
      </c>
      <c r="G17" s="72"/>
      <c r="H17" s="72"/>
      <c r="I17" s="72">
        <v>708</v>
      </c>
      <c r="J17" s="72">
        <v>6.6</v>
      </c>
      <c r="K17" s="72"/>
      <c r="L17" s="72"/>
      <c r="M17" s="72"/>
      <c r="N17" s="72"/>
      <c r="O17" s="139"/>
      <c r="P17" s="131">
        <v>31</v>
      </c>
      <c r="Q17" s="167">
        <f t="shared" si="0"/>
        <v>22.567999999999998</v>
      </c>
      <c r="R17" s="44">
        <f t="shared" si="1"/>
        <v>635.3608778470998</v>
      </c>
      <c r="S17" s="44">
        <f t="shared" si="9"/>
        <v>648.5975628022477</v>
      </c>
      <c r="T17" s="163">
        <f t="shared" si="2"/>
        <v>661.8342477573957</v>
      </c>
      <c r="U17" s="44">
        <f t="shared" si="3"/>
        <v>681.6892751901175</v>
      </c>
      <c r="V17" s="161">
        <f t="shared" si="4"/>
        <v>704.8534738616264</v>
      </c>
      <c r="W17" s="45">
        <f t="shared" si="5"/>
        <v>728.0176725331353</v>
      </c>
      <c r="X17" s="53">
        <v>6.7</v>
      </c>
      <c r="Y17" s="171">
        <f t="shared" si="6"/>
        <v>702.9007655747236</v>
      </c>
      <c r="Z17" s="51">
        <f t="shared" si="7"/>
        <v>0.8536055576912237</v>
      </c>
      <c r="AA17" s="54">
        <f t="shared" si="8"/>
        <v>0.6921126143442354</v>
      </c>
    </row>
    <row r="18" spans="1:27" ht="13.5">
      <c r="A18" s="22" t="s">
        <v>87</v>
      </c>
      <c r="B18" s="128">
        <v>8</v>
      </c>
      <c r="C18" s="65">
        <v>7.9</v>
      </c>
      <c r="D18" s="72">
        <v>643</v>
      </c>
      <c r="E18" s="72"/>
      <c r="F18" s="73">
        <v>655</v>
      </c>
      <c r="G18" s="72">
        <v>8.85</v>
      </c>
      <c r="H18" s="72">
        <v>8.1</v>
      </c>
      <c r="I18" s="72">
        <v>652</v>
      </c>
      <c r="J18" s="72">
        <v>8.65</v>
      </c>
      <c r="K18" s="72"/>
      <c r="L18" s="72"/>
      <c r="M18" s="72"/>
      <c r="N18" s="72"/>
      <c r="O18" s="139"/>
      <c r="P18" s="131">
        <v>31</v>
      </c>
      <c r="Q18" s="167">
        <f t="shared" si="0"/>
        <v>22.567999999999998</v>
      </c>
      <c r="R18" s="44">
        <f t="shared" si="1"/>
        <v>635.3608778470998</v>
      </c>
      <c r="S18" s="44">
        <f t="shared" si="9"/>
        <v>648.5975628022477</v>
      </c>
      <c r="T18" s="163">
        <f t="shared" si="2"/>
        <v>661.8342477573957</v>
      </c>
      <c r="U18" s="44">
        <f t="shared" si="3"/>
        <v>681.6892751901175</v>
      </c>
      <c r="V18" s="161">
        <f t="shared" si="4"/>
        <v>704.8534738616264</v>
      </c>
      <c r="W18" s="45">
        <f t="shared" si="5"/>
        <v>728.0176725331353</v>
      </c>
      <c r="X18" s="53">
        <v>8.35</v>
      </c>
      <c r="Y18" s="171">
        <f t="shared" si="6"/>
        <v>655.2933394041536</v>
      </c>
      <c r="Z18" s="51">
        <f t="shared" si="7"/>
        <v>0.915620476999765</v>
      </c>
      <c r="AA18" s="54">
        <f t="shared" si="8"/>
        <v>0.7423949813511608</v>
      </c>
    </row>
    <row r="19" spans="1:27" ht="13.5">
      <c r="A19" s="22" t="s">
        <v>88</v>
      </c>
      <c r="B19" s="128"/>
      <c r="C19" s="65"/>
      <c r="D19" s="72">
        <v>619</v>
      </c>
      <c r="E19" s="72"/>
      <c r="F19" s="73"/>
      <c r="G19" s="72"/>
      <c r="H19" s="72"/>
      <c r="I19" s="72"/>
      <c r="J19" s="72"/>
      <c r="K19" s="72"/>
      <c r="L19" s="72"/>
      <c r="M19" s="72"/>
      <c r="N19" s="72"/>
      <c r="O19" s="139"/>
      <c r="P19" s="131">
        <v>34.4</v>
      </c>
      <c r="Q19" s="167">
        <f t="shared" si="0"/>
        <v>25.39408</v>
      </c>
      <c r="R19" s="44">
        <f t="shared" si="1"/>
        <v>611.3516219566469</v>
      </c>
      <c r="S19" s="44">
        <f t="shared" si="9"/>
        <v>624.0881140807437</v>
      </c>
      <c r="T19" s="163">
        <f t="shared" si="2"/>
        <v>636.8246062048406</v>
      </c>
      <c r="U19" s="44">
        <f t="shared" si="3"/>
        <v>655.9293443909858</v>
      </c>
      <c r="V19" s="161">
        <f t="shared" si="4"/>
        <v>678.2182056081551</v>
      </c>
      <c r="W19" s="45">
        <f t="shared" si="5"/>
        <v>700.5070668253246</v>
      </c>
      <c r="X19" s="53">
        <v>9.9</v>
      </c>
      <c r="Y19" s="171">
        <f t="shared" si="6"/>
        <v>619.5201336357995</v>
      </c>
      <c r="Z19" s="51">
        <f t="shared" si="7"/>
        <v>0.9684915266252268</v>
      </c>
      <c r="AA19" s="54">
        <f t="shared" si="8"/>
        <v>0.7852633999664</v>
      </c>
    </row>
    <row r="20" spans="1:27" ht="13.5">
      <c r="A20" s="22" t="s">
        <v>89</v>
      </c>
      <c r="B20" s="128"/>
      <c r="C20" s="65"/>
      <c r="D20" s="71">
        <v>646</v>
      </c>
      <c r="E20" s="72"/>
      <c r="F20" s="73"/>
      <c r="G20" s="72">
        <v>643</v>
      </c>
      <c r="H20" s="72">
        <v>8.3</v>
      </c>
      <c r="I20" s="72">
        <v>663</v>
      </c>
      <c r="J20" s="72"/>
      <c r="K20" s="72"/>
      <c r="L20" s="72"/>
      <c r="M20" s="72"/>
      <c r="N20" s="72"/>
      <c r="O20" s="181">
        <v>637.2</v>
      </c>
      <c r="P20" s="131">
        <v>31.1</v>
      </c>
      <c r="Q20" s="167">
        <f t="shared" si="0"/>
        <v>22.650130000000004</v>
      </c>
      <c r="R20" s="44">
        <f t="shared" si="1"/>
        <v>634.6152542090634</v>
      </c>
      <c r="S20" s="44">
        <f t="shared" si="9"/>
        <v>647.8364053384189</v>
      </c>
      <c r="T20" s="163">
        <f t="shared" si="2"/>
        <v>661.0575564677745</v>
      </c>
      <c r="U20" s="44">
        <f t="shared" si="3"/>
        <v>680.8892831618076</v>
      </c>
      <c r="V20" s="161">
        <f t="shared" si="4"/>
        <v>704.0262976381798</v>
      </c>
      <c r="W20" s="45">
        <f t="shared" si="5"/>
        <v>727.1633121145519</v>
      </c>
      <c r="X20" s="53">
        <v>9</v>
      </c>
      <c r="Y20" s="171">
        <f t="shared" si="6"/>
        <v>639.4247325734675</v>
      </c>
      <c r="Z20" s="51">
        <f t="shared" si="7"/>
        <v>0.9383434350204185</v>
      </c>
      <c r="AA20" s="54">
        <f t="shared" si="8"/>
        <v>0.7608190013679068</v>
      </c>
    </row>
    <row r="21" spans="1:27" ht="13.5">
      <c r="A21" s="22" t="s">
        <v>90</v>
      </c>
      <c r="B21" s="128">
        <v>7.6</v>
      </c>
      <c r="C21" s="65"/>
      <c r="D21" s="71">
        <v>641</v>
      </c>
      <c r="E21" s="72"/>
      <c r="F21" s="73"/>
      <c r="G21" s="72"/>
      <c r="H21" s="72">
        <v>7.55</v>
      </c>
      <c r="I21" s="72"/>
      <c r="J21" s="72"/>
      <c r="K21" s="72"/>
      <c r="L21" s="72"/>
      <c r="M21" s="72"/>
      <c r="N21" s="72"/>
      <c r="O21" s="139"/>
      <c r="P21" s="131">
        <v>30</v>
      </c>
      <c r="Q21" s="167">
        <f aca="true" t="shared" si="10" ref="Q21:Q45">(0.003*(P21)+0.635)*(P21)</f>
        <v>21.75</v>
      </c>
      <c r="R21" s="44">
        <f aca="true" t="shared" si="11" ref="R21:R45">3600*0.96/0.74/(SQRT(Q21)+2.6)</f>
        <v>642.9611636349883</v>
      </c>
      <c r="S21" s="44">
        <f t="shared" si="9"/>
        <v>656.356187877384</v>
      </c>
      <c r="T21" s="163">
        <f aca="true" t="shared" si="12" ref="T21:T45">3600/0.74/(SQRT(Q21)+2.6)</f>
        <v>669.7512121197797</v>
      </c>
      <c r="U21" s="44">
        <f aca="true" t="shared" si="13" ref="U21:U45">3600*1.03/0.74/(SQRT(Q21)+2.6)</f>
        <v>689.843748483373</v>
      </c>
      <c r="V21" s="161">
        <f t="shared" si="4"/>
        <v>713.2850409075653</v>
      </c>
      <c r="W21" s="45">
        <f aca="true" t="shared" si="14" ref="W21:W45">3600*1.1/0.74/(SQRT(Q21)+2.6)</f>
        <v>736.7263333317576</v>
      </c>
      <c r="X21" s="53">
        <v>7.6</v>
      </c>
      <c r="Y21" s="171">
        <f aca="true" t="shared" si="15" ref="Y21:Y45">3600/0.74/(SQRT((X21)*0.85/0.305)+2.6)</f>
        <v>675.4684362787127</v>
      </c>
      <c r="Z21" s="51">
        <f aca="true" t="shared" si="16" ref="Z21:Z45">600/(Y21)</f>
        <v>0.8882724458681104</v>
      </c>
      <c r="AA21" s="54">
        <f aca="true" t="shared" si="17" ref="AA21:AA45">3600/7.4/(Y21)</f>
        <v>0.7202209020552246</v>
      </c>
    </row>
    <row r="22" spans="1:27" ht="13.5">
      <c r="A22" s="135" t="s">
        <v>91</v>
      </c>
      <c r="B22" s="128">
        <v>7.5</v>
      </c>
      <c r="C22" s="65">
        <v>7.25</v>
      </c>
      <c r="D22" s="71">
        <v>647</v>
      </c>
      <c r="E22" s="72"/>
      <c r="F22" s="73">
        <v>22.7</v>
      </c>
      <c r="G22" s="72">
        <v>663</v>
      </c>
      <c r="H22" s="72">
        <v>7.5</v>
      </c>
      <c r="I22" s="72"/>
      <c r="J22" s="72"/>
      <c r="K22" s="72"/>
      <c r="L22" s="72"/>
      <c r="M22" s="72"/>
      <c r="N22" s="72"/>
      <c r="O22" s="139"/>
      <c r="P22" s="131">
        <v>30</v>
      </c>
      <c r="Q22" s="167">
        <f t="shared" si="10"/>
        <v>21.75</v>
      </c>
      <c r="R22" s="44">
        <f t="shared" si="11"/>
        <v>642.9611636349883</v>
      </c>
      <c r="S22" s="44">
        <f t="shared" si="9"/>
        <v>656.356187877384</v>
      </c>
      <c r="T22" s="163">
        <f t="shared" si="12"/>
        <v>669.7512121197797</v>
      </c>
      <c r="U22" s="44">
        <f t="shared" si="13"/>
        <v>689.843748483373</v>
      </c>
      <c r="V22" s="161">
        <f t="shared" si="4"/>
        <v>713.2850409075653</v>
      </c>
      <c r="W22" s="45">
        <f t="shared" si="14"/>
        <v>736.7263333317576</v>
      </c>
      <c r="X22" s="53">
        <v>7.5</v>
      </c>
      <c r="Y22" s="171">
        <f t="shared" si="15"/>
        <v>678.3295390699958</v>
      </c>
      <c r="Z22" s="51">
        <f t="shared" si="16"/>
        <v>0.8845258321237385</v>
      </c>
      <c r="AA22" s="54">
        <f t="shared" si="17"/>
        <v>0.7171831071273554</v>
      </c>
    </row>
    <row r="23" spans="1:27" ht="13.5">
      <c r="A23" s="22" t="s">
        <v>92</v>
      </c>
      <c r="B23" s="128">
        <v>7.1</v>
      </c>
      <c r="C23" s="65">
        <v>7.05</v>
      </c>
      <c r="D23" s="71"/>
      <c r="E23" s="72">
        <v>7.2</v>
      </c>
      <c r="F23" s="73">
        <v>670</v>
      </c>
      <c r="G23" s="72">
        <v>6.95</v>
      </c>
      <c r="H23" s="72"/>
      <c r="I23" s="72">
        <v>687</v>
      </c>
      <c r="J23" s="72">
        <v>7.3</v>
      </c>
      <c r="K23" s="72"/>
      <c r="L23" s="72"/>
      <c r="M23" s="72"/>
      <c r="N23" s="72"/>
      <c r="O23" s="139"/>
      <c r="P23" s="131">
        <v>30</v>
      </c>
      <c r="Q23" s="167">
        <f t="shared" si="10"/>
        <v>21.75</v>
      </c>
      <c r="R23" s="44">
        <f t="shared" si="11"/>
        <v>642.9611636349883</v>
      </c>
      <c r="S23" s="44">
        <f t="shared" si="9"/>
        <v>656.356187877384</v>
      </c>
      <c r="T23" s="163">
        <f t="shared" si="12"/>
        <v>669.7512121197797</v>
      </c>
      <c r="U23" s="44">
        <f t="shared" si="13"/>
        <v>689.843748483373</v>
      </c>
      <c r="V23" s="161">
        <f t="shared" si="4"/>
        <v>713.2850409075653</v>
      </c>
      <c r="W23" s="45">
        <f t="shared" si="14"/>
        <v>736.7263333317576</v>
      </c>
      <c r="X23" s="53">
        <v>7.1</v>
      </c>
      <c r="Y23" s="171">
        <f t="shared" si="15"/>
        <v>690.2235571578198</v>
      </c>
      <c r="Z23" s="51">
        <f t="shared" si="16"/>
        <v>0.8692835730942894</v>
      </c>
      <c r="AA23" s="54">
        <f t="shared" si="17"/>
        <v>0.7048245187250994</v>
      </c>
    </row>
    <row r="24" spans="1:27" ht="13.5">
      <c r="A24" s="22" t="s">
        <v>93</v>
      </c>
      <c r="B24" s="128">
        <v>7.05</v>
      </c>
      <c r="C24" s="65">
        <v>7</v>
      </c>
      <c r="D24" s="71"/>
      <c r="E24" s="72">
        <v>6.95</v>
      </c>
      <c r="F24" s="73">
        <v>22.1</v>
      </c>
      <c r="G24" s="72"/>
      <c r="H24" s="72"/>
      <c r="I24" s="72"/>
      <c r="J24" s="72"/>
      <c r="K24" s="72"/>
      <c r="L24" s="72"/>
      <c r="M24" s="72"/>
      <c r="N24" s="72"/>
      <c r="O24" s="139"/>
      <c r="P24" s="131">
        <v>30</v>
      </c>
      <c r="Q24" s="167">
        <f t="shared" si="10"/>
        <v>21.75</v>
      </c>
      <c r="R24" s="44">
        <f t="shared" si="11"/>
        <v>642.9611636349883</v>
      </c>
      <c r="S24" s="44">
        <f t="shared" si="9"/>
        <v>656.356187877384</v>
      </c>
      <c r="T24" s="163">
        <f t="shared" si="12"/>
        <v>669.7512121197797</v>
      </c>
      <c r="U24" s="44">
        <f t="shared" si="13"/>
        <v>689.843748483373</v>
      </c>
      <c r="V24" s="161">
        <f t="shared" si="4"/>
        <v>713.2850409075653</v>
      </c>
      <c r="W24" s="45">
        <f t="shared" si="14"/>
        <v>736.7263333317576</v>
      </c>
      <c r="X24" s="53">
        <v>7.05</v>
      </c>
      <c r="Y24" s="171">
        <f t="shared" si="15"/>
        <v>691.7635321474116</v>
      </c>
      <c r="Z24" s="51">
        <f t="shared" si="16"/>
        <v>0.8673484104278321</v>
      </c>
      <c r="AA24" s="54">
        <f t="shared" si="17"/>
        <v>0.7032554679144584</v>
      </c>
    </row>
    <row r="25" spans="1:27" ht="13.5">
      <c r="A25" s="22" t="s">
        <v>94</v>
      </c>
      <c r="B25" s="128"/>
      <c r="C25" s="65"/>
      <c r="D25" s="71"/>
      <c r="E25" s="72">
        <v>6.9</v>
      </c>
      <c r="F25" s="73"/>
      <c r="G25" s="72"/>
      <c r="H25" s="72"/>
      <c r="I25" s="72"/>
      <c r="J25" s="72"/>
      <c r="K25" s="72"/>
      <c r="L25" s="72"/>
      <c r="M25" s="72"/>
      <c r="N25" s="72"/>
      <c r="O25" s="139"/>
      <c r="P25" s="131">
        <v>30</v>
      </c>
      <c r="Q25" s="167">
        <f t="shared" si="10"/>
        <v>21.75</v>
      </c>
      <c r="R25" s="44">
        <f t="shared" si="11"/>
        <v>642.9611636349883</v>
      </c>
      <c r="S25" s="44">
        <f t="shared" si="9"/>
        <v>656.356187877384</v>
      </c>
      <c r="T25" s="163">
        <f t="shared" si="12"/>
        <v>669.7512121197797</v>
      </c>
      <c r="U25" s="44">
        <f t="shared" si="13"/>
        <v>689.843748483373</v>
      </c>
      <c r="V25" s="161">
        <f t="shared" si="4"/>
        <v>713.2850409075653</v>
      </c>
      <c r="W25" s="45">
        <f t="shared" si="14"/>
        <v>736.7263333317576</v>
      </c>
      <c r="X25" s="53">
        <v>6.85</v>
      </c>
      <c r="Y25" s="171">
        <f t="shared" si="15"/>
        <v>698.049198080174</v>
      </c>
      <c r="Z25" s="51">
        <f t="shared" si="16"/>
        <v>0.8595382698671725</v>
      </c>
      <c r="AA25" s="54">
        <f t="shared" si="17"/>
        <v>0.6969229215139237</v>
      </c>
    </row>
    <row r="26" spans="1:27" ht="13.5">
      <c r="A26" s="22" t="s">
        <v>95</v>
      </c>
      <c r="B26" s="128">
        <v>6.85</v>
      </c>
      <c r="C26" s="65">
        <v>6.9</v>
      </c>
      <c r="D26" s="71"/>
      <c r="E26" s="72">
        <v>6.9</v>
      </c>
      <c r="F26" s="73"/>
      <c r="G26" s="72"/>
      <c r="H26" s="72">
        <v>6.9</v>
      </c>
      <c r="I26" s="72"/>
      <c r="J26" s="72"/>
      <c r="K26" s="72"/>
      <c r="L26" s="72"/>
      <c r="M26" s="72"/>
      <c r="N26" s="72"/>
      <c r="O26" s="139"/>
      <c r="P26" s="131">
        <v>30</v>
      </c>
      <c r="Q26" s="167">
        <f t="shared" si="10"/>
        <v>21.75</v>
      </c>
      <c r="R26" s="44">
        <f t="shared" si="11"/>
        <v>642.9611636349883</v>
      </c>
      <c r="S26" s="44">
        <f t="shared" si="9"/>
        <v>656.356187877384</v>
      </c>
      <c r="T26" s="163">
        <f t="shared" si="12"/>
        <v>669.7512121197797</v>
      </c>
      <c r="U26" s="44">
        <f t="shared" si="13"/>
        <v>689.843748483373</v>
      </c>
      <c r="V26" s="161">
        <f t="shared" si="4"/>
        <v>713.2850409075653</v>
      </c>
      <c r="W26" s="45">
        <f t="shared" si="14"/>
        <v>736.7263333317576</v>
      </c>
      <c r="X26" s="53">
        <v>6.9</v>
      </c>
      <c r="Y26" s="171">
        <f t="shared" si="15"/>
        <v>696.4585487626316</v>
      </c>
      <c r="Z26" s="51">
        <f t="shared" si="16"/>
        <v>0.8615013787482322</v>
      </c>
      <c r="AA26" s="54">
        <f t="shared" si="17"/>
        <v>0.6985146314174855</v>
      </c>
    </row>
    <row r="27" spans="1:27" ht="13.5">
      <c r="A27" s="22" t="s">
        <v>96</v>
      </c>
      <c r="B27" s="128">
        <v>6.5</v>
      </c>
      <c r="C27" s="65"/>
      <c r="D27" s="71"/>
      <c r="E27" s="72">
        <v>6.7</v>
      </c>
      <c r="F27" s="73"/>
      <c r="G27" s="72"/>
      <c r="H27" s="72">
        <v>6.4</v>
      </c>
      <c r="I27" s="72"/>
      <c r="J27" s="72"/>
      <c r="K27" s="72"/>
      <c r="L27" s="72"/>
      <c r="M27" s="72"/>
      <c r="N27" s="72"/>
      <c r="O27" s="139"/>
      <c r="P27" s="131">
        <v>30</v>
      </c>
      <c r="Q27" s="167">
        <f t="shared" si="10"/>
        <v>21.75</v>
      </c>
      <c r="R27" s="44">
        <f t="shared" si="11"/>
        <v>642.9611636349883</v>
      </c>
      <c r="S27" s="44">
        <f t="shared" si="9"/>
        <v>656.356187877384</v>
      </c>
      <c r="T27" s="163">
        <f t="shared" si="12"/>
        <v>669.7512121197797</v>
      </c>
      <c r="U27" s="44">
        <f t="shared" si="13"/>
        <v>689.843748483373</v>
      </c>
      <c r="V27" s="161">
        <f t="shared" si="4"/>
        <v>713.2850409075653</v>
      </c>
      <c r="W27" s="45">
        <f t="shared" si="14"/>
        <v>736.7263333317576</v>
      </c>
      <c r="X27" s="53">
        <v>6.5</v>
      </c>
      <c r="Y27" s="171">
        <f t="shared" si="15"/>
        <v>709.5629121239248</v>
      </c>
      <c r="Z27" s="51">
        <f t="shared" si="16"/>
        <v>0.8455909824881185</v>
      </c>
      <c r="AA27" s="54">
        <f t="shared" si="17"/>
        <v>0.6856143101255014</v>
      </c>
    </row>
    <row r="28" spans="1:27" ht="13.5">
      <c r="A28" s="22" t="s">
        <v>97</v>
      </c>
      <c r="B28" s="128">
        <v>6.35</v>
      </c>
      <c r="C28" s="65">
        <v>6.2</v>
      </c>
      <c r="D28" s="71"/>
      <c r="E28" s="72"/>
      <c r="F28" s="73"/>
      <c r="G28" s="72"/>
      <c r="H28" s="72">
        <v>6.2</v>
      </c>
      <c r="I28" s="72"/>
      <c r="J28" s="72"/>
      <c r="K28" s="72"/>
      <c r="L28" s="72"/>
      <c r="M28" s="72"/>
      <c r="N28" s="72"/>
      <c r="O28" s="139"/>
      <c r="P28" s="131">
        <v>30</v>
      </c>
      <c r="Q28" s="167">
        <f t="shared" si="10"/>
        <v>21.75</v>
      </c>
      <c r="R28" s="44">
        <f t="shared" si="11"/>
        <v>642.9611636349883</v>
      </c>
      <c r="S28" s="44">
        <f t="shared" si="9"/>
        <v>656.356187877384</v>
      </c>
      <c r="T28" s="163">
        <f t="shared" si="12"/>
        <v>669.7512121197797</v>
      </c>
      <c r="U28" s="44">
        <f t="shared" si="13"/>
        <v>689.843748483373</v>
      </c>
      <c r="V28" s="161">
        <f t="shared" si="4"/>
        <v>713.2850409075653</v>
      </c>
      <c r="W28" s="45">
        <f t="shared" si="14"/>
        <v>736.7263333317576</v>
      </c>
      <c r="X28" s="53">
        <v>6.25</v>
      </c>
      <c r="Y28" s="171">
        <f t="shared" si="15"/>
        <v>718.2211326277119</v>
      </c>
      <c r="Z28" s="51">
        <f t="shared" si="16"/>
        <v>0.8353973069614599</v>
      </c>
      <c r="AA28" s="54">
        <f t="shared" si="17"/>
        <v>0.677349167806589</v>
      </c>
    </row>
    <row r="29" spans="1:27" ht="13.5">
      <c r="A29" s="22" t="s">
        <v>98</v>
      </c>
      <c r="B29" s="128">
        <v>6</v>
      </c>
      <c r="C29" s="65">
        <v>6.15</v>
      </c>
      <c r="D29" s="71"/>
      <c r="E29" s="72"/>
      <c r="F29" s="73">
        <v>705</v>
      </c>
      <c r="G29" s="72"/>
      <c r="H29" s="72"/>
      <c r="I29" s="72">
        <v>720</v>
      </c>
      <c r="J29" s="72">
        <v>6.2</v>
      </c>
      <c r="K29" s="72"/>
      <c r="L29" s="72"/>
      <c r="M29" s="72"/>
      <c r="N29" s="72"/>
      <c r="O29" s="139"/>
      <c r="P29" s="131">
        <v>30</v>
      </c>
      <c r="Q29" s="167">
        <f t="shared" si="10"/>
        <v>21.75</v>
      </c>
      <c r="R29" s="44">
        <f t="shared" si="11"/>
        <v>642.9611636349883</v>
      </c>
      <c r="S29" s="44">
        <f t="shared" si="9"/>
        <v>656.356187877384</v>
      </c>
      <c r="T29" s="163">
        <f t="shared" si="12"/>
        <v>669.7512121197797</v>
      </c>
      <c r="U29" s="44">
        <f t="shared" si="13"/>
        <v>689.843748483373</v>
      </c>
      <c r="V29" s="161">
        <f t="shared" si="4"/>
        <v>713.2850409075653</v>
      </c>
      <c r="W29" s="45">
        <f t="shared" si="14"/>
        <v>736.7263333317576</v>
      </c>
      <c r="X29" s="53">
        <v>6.15</v>
      </c>
      <c r="Y29" s="171">
        <f t="shared" si="15"/>
        <v>721.7933469434699</v>
      </c>
      <c r="Z29" s="51">
        <f t="shared" si="16"/>
        <v>0.8312628573549201</v>
      </c>
      <c r="AA29" s="54">
        <f t="shared" si="17"/>
        <v>0.6739969113688541</v>
      </c>
    </row>
    <row r="30" spans="1:27" ht="13.5">
      <c r="A30" s="22" t="s">
        <v>99</v>
      </c>
      <c r="B30" s="128">
        <v>6.6</v>
      </c>
      <c r="C30" s="65">
        <v>6.6</v>
      </c>
      <c r="D30" s="72">
        <v>680</v>
      </c>
      <c r="E30" s="72"/>
      <c r="F30" s="73">
        <v>701</v>
      </c>
      <c r="G30" s="72">
        <v>703</v>
      </c>
      <c r="H30" s="72">
        <v>6.6</v>
      </c>
      <c r="I30" s="72">
        <v>706</v>
      </c>
      <c r="J30" s="72">
        <v>6.6</v>
      </c>
      <c r="K30" s="72"/>
      <c r="L30" s="72"/>
      <c r="M30" s="72"/>
      <c r="N30" s="72"/>
      <c r="O30" s="139"/>
      <c r="P30" s="131">
        <v>28</v>
      </c>
      <c r="Q30" s="167">
        <f t="shared" si="10"/>
        <v>20.131999999999998</v>
      </c>
      <c r="R30" s="44">
        <f t="shared" si="11"/>
        <v>659.0032618477661</v>
      </c>
      <c r="S30" s="44">
        <f t="shared" si="9"/>
        <v>672.7324964695946</v>
      </c>
      <c r="T30" s="163">
        <f t="shared" si="12"/>
        <v>686.4617310914231</v>
      </c>
      <c r="U30" s="44">
        <f t="shared" si="13"/>
        <v>707.0555830241658</v>
      </c>
      <c r="V30" s="161">
        <f t="shared" si="4"/>
        <v>731.0817436123656</v>
      </c>
      <c r="W30" s="45">
        <f t="shared" si="14"/>
        <v>755.1079042005654</v>
      </c>
      <c r="X30" s="53">
        <v>6.6</v>
      </c>
      <c r="Y30" s="171">
        <f t="shared" si="15"/>
        <v>706.2035094864392</v>
      </c>
      <c r="Z30" s="51">
        <f t="shared" si="16"/>
        <v>0.8496134498628138</v>
      </c>
      <c r="AA30" s="54">
        <f t="shared" si="17"/>
        <v>0.6888757701590382</v>
      </c>
    </row>
    <row r="31" spans="1:27" ht="13.5">
      <c r="A31" s="22" t="s">
        <v>100</v>
      </c>
      <c r="B31" s="128">
        <v>6.9</v>
      </c>
      <c r="C31" s="65">
        <v>6.9</v>
      </c>
      <c r="D31" s="71"/>
      <c r="E31" s="72"/>
      <c r="F31" s="73"/>
      <c r="G31" s="72">
        <v>6.85</v>
      </c>
      <c r="H31" s="72">
        <v>6.8</v>
      </c>
      <c r="I31" s="72"/>
      <c r="J31" s="72">
        <v>6.5</v>
      </c>
      <c r="K31" s="72"/>
      <c r="L31" s="72"/>
      <c r="M31" s="72"/>
      <c r="N31" s="72"/>
      <c r="O31" s="139"/>
      <c r="P31" s="131">
        <v>26</v>
      </c>
      <c r="Q31" s="167">
        <f t="shared" si="10"/>
        <v>18.538</v>
      </c>
      <c r="R31" s="44">
        <f t="shared" si="11"/>
        <v>676.3040574733707</v>
      </c>
      <c r="S31" s="44">
        <f t="shared" si="9"/>
        <v>690.3937253373992</v>
      </c>
      <c r="T31" s="163">
        <f t="shared" si="12"/>
        <v>704.4833932014278</v>
      </c>
      <c r="U31" s="44">
        <f t="shared" si="13"/>
        <v>725.6178949974707</v>
      </c>
      <c r="V31" s="161">
        <f t="shared" si="4"/>
        <v>750.2748137595206</v>
      </c>
      <c r="W31" s="45">
        <f t="shared" si="14"/>
        <v>774.9317325215707</v>
      </c>
      <c r="X31" s="53">
        <v>6.9</v>
      </c>
      <c r="Y31" s="171">
        <f t="shared" si="15"/>
        <v>696.4585487626316</v>
      </c>
      <c r="Z31" s="51">
        <f t="shared" si="16"/>
        <v>0.8615013787482322</v>
      </c>
      <c r="AA31" s="54">
        <f t="shared" si="17"/>
        <v>0.6985146314174855</v>
      </c>
    </row>
    <row r="32" spans="1:27" ht="13.5">
      <c r="A32" s="22" t="s">
        <v>101</v>
      </c>
      <c r="B32" s="128">
        <v>5.75</v>
      </c>
      <c r="C32" s="65">
        <v>5.65</v>
      </c>
      <c r="D32" s="71"/>
      <c r="E32" s="72"/>
      <c r="F32" s="73"/>
      <c r="G32" s="72"/>
      <c r="H32" s="72">
        <v>6.2</v>
      </c>
      <c r="I32" s="72"/>
      <c r="J32" s="72">
        <v>5.85</v>
      </c>
      <c r="K32" s="72"/>
      <c r="L32" s="72"/>
      <c r="M32" s="72"/>
      <c r="N32" s="72"/>
      <c r="O32" s="139"/>
      <c r="P32" s="131">
        <v>26</v>
      </c>
      <c r="Q32" s="167">
        <f t="shared" si="10"/>
        <v>18.538</v>
      </c>
      <c r="R32" s="44">
        <f t="shared" si="11"/>
        <v>676.3040574733707</v>
      </c>
      <c r="S32" s="44">
        <f t="shared" si="9"/>
        <v>690.3937253373992</v>
      </c>
      <c r="T32" s="163">
        <f t="shared" si="12"/>
        <v>704.4833932014278</v>
      </c>
      <c r="U32" s="44">
        <f t="shared" si="13"/>
        <v>725.6178949974707</v>
      </c>
      <c r="V32" s="161">
        <f t="shared" si="4"/>
        <v>750.2748137595206</v>
      </c>
      <c r="W32" s="45">
        <f t="shared" si="14"/>
        <v>774.9317325215707</v>
      </c>
      <c r="X32" s="53">
        <v>5.75</v>
      </c>
      <c r="Y32" s="171">
        <f t="shared" si="15"/>
        <v>736.7577439546639</v>
      </c>
      <c r="Z32" s="51">
        <f t="shared" si="16"/>
        <v>0.8143789528148085</v>
      </c>
      <c r="AA32" s="54">
        <f t="shared" si="17"/>
        <v>0.660307259039034</v>
      </c>
    </row>
    <row r="33" spans="1:27" ht="13.5">
      <c r="A33" s="22" t="s">
        <v>102</v>
      </c>
      <c r="B33" s="128">
        <v>5.6</v>
      </c>
      <c r="C33" s="65">
        <v>5.6</v>
      </c>
      <c r="D33" s="71"/>
      <c r="E33" s="72"/>
      <c r="F33" s="73"/>
      <c r="G33" s="72">
        <v>5.6</v>
      </c>
      <c r="H33" s="72"/>
      <c r="I33" s="72"/>
      <c r="J33" s="72"/>
      <c r="K33" s="72"/>
      <c r="L33" s="72"/>
      <c r="M33" s="72"/>
      <c r="N33" s="72"/>
      <c r="O33" s="139"/>
      <c r="P33" s="131">
        <v>26</v>
      </c>
      <c r="Q33" s="167">
        <f t="shared" si="10"/>
        <v>18.538</v>
      </c>
      <c r="R33" s="44">
        <f t="shared" si="11"/>
        <v>676.3040574733707</v>
      </c>
      <c r="S33" s="44">
        <f t="shared" si="9"/>
        <v>690.3937253373992</v>
      </c>
      <c r="T33" s="163">
        <f t="shared" si="12"/>
        <v>704.4833932014278</v>
      </c>
      <c r="U33" s="44">
        <f t="shared" si="13"/>
        <v>725.6178949974707</v>
      </c>
      <c r="V33" s="161">
        <f t="shared" si="4"/>
        <v>750.2748137595206</v>
      </c>
      <c r="W33" s="45">
        <f t="shared" si="14"/>
        <v>774.9317325215707</v>
      </c>
      <c r="X33" s="53">
        <v>5.6</v>
      </c>
      <c r="Y33" s="171">
        <f t="shared" si="15"/>
        <v>742.6692306351214</v>
      </c>
      <c r="Z33" s="51">
        <f t="shared" si="16"/>
        <v>0.8078966722330579</v>
      </c>
      <c r="AA33" s="54">
        <f t="shared" si="17"/>
        <v>0.6550513558646416</v>
      </c>
    </row>
    <row r="34" spans="1:27" ht="13.5">
      <c r="A34" s="22" t="s">
        <v>103</v>
      </c>
      <c r="B34" s="128">
        <v>5.7</v>
      </c>
      <c r="C34" s="65">
        <v>5.6</v>
      </c>
      <c r="D34" s="71"/>
      <c r="E34" s="72"/>
      <c r="F34" s="73">
        <v>746</v>
      </c>
      <c r="G34" s="72">
        <v>5.4</v>
      </c>
      <c r="H34" s="72">
        <v>5.5</v>
      </c>
      <c r="I34" s="72">
        <v>751</v>
      </c>
      <c r="J34" s="72"/>
      <c r="K34" s="72"/>
      <c r="L34" s="72"/>
      <c r="M34" s="72"/>
      <c r="N34" s="72"/>
      <c r="O34" s="139"/>
      <c r="P34" s="131">
        <v>25</v>
      </c>
      <c r="Q34" s="167">
        <f t="shared" si="10"/>
        <v>17.75</v>
      </c>
      <c r="R34" s="44">
        <f t="shared" si="11"/>
        <v>685.486413699032</v>
      </c>
      <c r="S34" s="44">
        <f t="shared" si="9"/>
        <v>699.7673806510952</v>
      </c>
      <c r="T34" s="163">
        <f t="shared" si="12"/>
        <v>714.0483476031584</v>
      </c>
      <c r="U34" s="44">
        <f t="shared" si="13"/>
        <v>735.4697980312532</v>
      </c>
      <c r="V34" s="161">
        <f t="shared" si="4"/>
        <v>760.4614901973637</v>
      </c>
      <c r="W34" s="45">
        <f t="shared" si="14"/>
        <v>785.4531823634743</v>
      </c>
      <c r="X34" s="53">
        <v>5.7</v>
      </c>
      <c r="Y34" s="171">
        <f t="shared" si="15"/>
        <v>738.7091166719965</v>
      </c>
      <c r="Z34" s="51">
        <f t="shared" si="16"/>
        <v>0.8122276907899778</v>
      </c>
      <c r="AA34" s="54">
        <f t="shared" si="17"/>
        <v>0.6585629925324143</v>
      </c>
    </row>
    <row r="35" spans="1:27" ht="13.5">
      <c r="A35" s="22" t="s">
        <v>104</v>
      </c>
      <c r="B35" s="128">
        <v>5.4</v>
      </c>
      <c r="C35" s="65"/>
      <c r="D35" s="71"/>
      <c r="E35" s="72"/>
      <c r="F35" s="73"/>
      <c r="G35" s="72"/>
      <c r="H35" s="72"/>
      <c r="I35" s="72"/>
      <c r="J35" s="72">
        <v>5.3</v>
      </c>
      <c r="K35" s="72">
        <v>804.5</v>
      </c>
      <c r="L35" s="72"/>
      <c r="M35" s="72"/>
      <c r="N35" s="72"/>
      <c r="O35" s="139"/>
      <c r="P35" s="131">
        <v>25</v>
      </c>
      <c r="Q35" s="167">
        <f t="shared" si="10"/>
        <v>17.75</v>
      </c>
      <c r="R35" s="44">
        <f t="shared" si="11"/>
        <v>685.486413699032</v>
      </c>
      <c r="S35" s="44">
        <f t="shared" si="9"/>
        <v>699.7673806510952</v>
      </c>
      <c r="T35" s="163">
        <f t="shared" si="12"/>
        <v>714.0483476031584</v>
      </c>
      <c r="U35" s="44">
        <f t="shared" si="13"/>
        <v>735.4697980312532</v>
      </c>
      <c r="V35" s="161">
        <f t="shared" si="4"/>
        <v>760.4614901973637</v>
      </c>
      <c r="W35" s="45">
        <f t="shared" si="14"/>
        <v>785.4531823634743</v>
      </c>
      <c r="X35" s="53">
        <v>5.4</v>
      </c>
      <c r="Y35" s="171">
        <f t="shared" si="15"/>
        <v>750.8286951669728</v>
      </c>
      <c r="Z35" s="51">
        <f t="shared" si="16"/>
        <v>0.7991170341013261</v>
      </c>
      <c r="AA35" s="54">
        <f t="shared" si="17"/>
        <v>0.6479327303524265</v>
      </c>
    </row>
    <row r="36" spans="1:27" ht="13.5">
      <c r="A36" s="22" t="s">
        <v>105</v>
      </c>
      <c r="B36" s="128">
        <v>5</v>
      </c>
      <c r="C36" s="65"/>
      <c r="D36" s="71"/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139"/>
      <c r="P36" s="131">
        <v>25</v>
      </c>
      <c r="Q36" s="167">
        <f t="shared" si="10"/>
        <v>17.75</v>
      </c>
      <c r="R36" s="44">
        <f t="shared" si="11"/>
        <v>685.486413699032</v>
      </c>
      <c r="S36" s="44">
        <f t="shared" si="9"/>
        <v>699.7673806510952</v>
      </c>
      <c r="T36" s="163">
        <f t="shared" si="12"/>
        <v>714.0483476031584</v>
      </c>
      <c r="U36" s="44">
        <f t="shared" si="13"/>
        <v>735.4697980312532</v>
      </c>
      <c r="V36" s="161">
        <f t="shared" si="4"/>
        <v>760.4614901973637</v>
      </c>
      <c r="W36" s="45">
        <f t="shared" si="14"/>
        <v>785.4531823634743</v>
      </c>
      <c r="X36" s="53">
        <v>5</v>
      </c>
      <c r="Y36" s="171">
        <f t="shared" si="15"/>
        <v>768.1910055808254</v>
      </c>
      <c r="Z36" s="51">
        <f t="shared" si="16"/>
        <v>0.7810557473871267</v>
      </c>
      <c r="AA36" s="54">
        <f t="shared" si="17"/>
        <v>0.6332884438274</v>
      </c>
    </row>
    <row r="37" spans="1:27" ht="13.5">
      <c r="A37" s="22" t="s">
        <v>106</v>
      </c>
      <c r="B37" s="128">
        <v>5.7</v>
      </c>
      <c r="C37" s="65"/>
      <c r="D37" s="71"/>
      <c r="E37" s="72"/>
      <c r="F37" s="73"/>
      <c r="G37" s="72">
        <v>5.7</v>
      </c>
      <c r="H37" s="72"/>
      <c r="I37" s="72"/>
      <c r="J37" s="72">
        <v>5.7</v>
      </c>
      <c r="K37" s="72"/>
      <c r="L37" s="72"/>
      <c r="M37" s="72"/>
      <c r="N37" s="72"/>
      <c r="O37" s="139"/>
      <c r="P37" s="131">
        <v>24</v>
      </c>
      <c r="Q37" s="167">
        <f t="shared" si="10"/>
        <v>16.968000000000004</v>
      </c>
      <c r="R37" s="44">
        <f t="shared" si="11"/>
        <v>695.061037857068</v>
      </c>
      <c r="S37" s="44">
        <f t="shared" si="9"/>
        <v>709.5414761457569</v>
      </c>
      <c r="T37" s="163">
        <f t="shared" si="12"/>
        <v>724.0219144344459</v>
      </c>
      <c r="U37" s="44">
        <f t="shared" si="13"/>
        <v>745.7425718674792</v>
      </c>
      <c r="V37" s="161">
        <f t="shared" si="4"/>
        <v>771.0833388726849</v>
      </c>
      <c r="W37" s="45">
        <f t="shared" si="14"/>
        <v>796.4241058778905</v>
      </c>
      <c r="X37" s="53">
        <v>5.7</v>
      </c>
      <c r="Y37" s="171">
        <f t="shared" si="15"/>
        <v>738.7091166719965</v>
      </c>
      <c r="Z37" s="51">
        <f t="shared" si="16"/>
        <v>0.8122276907899778</v>
      </c>
      <c r="AA37" s="54">
        <f t="shared" si="17"/>
        <v>0.6585629925324143</v>
      </c>
    </row>
    <row r="38" spans="1:27" ht="13.5">
      <c r="A38" s="22" t="s">
        <v>107</v>
      </c>
      <c r="B38" s="128">
        <v>5.6</v>
      </c>
      <c r="C38" s="65"/>
      <c r="D38" s="71"/>
      <c r="E38" s="72"/>
      <c r="F38" s="73"/>
      <c r="G38" s="72">
        <v>5.05</v>
      </c>
      <c r="H38" s="72"/>
      <c r="I38" s="72"/>
      <c r="J38" s="72">
        <v>5.5</v>
      </c>
      <c r="K38" s="72"/>
      <c r="L38" s="72"/>
      <c r="M38" s="72"/>
      <c r="N38" s="72"/>
      <c r="O38" s="139"/>
      <c r="P38" s="131">
        <v>24</v>
      </c>
      <c r="Q38" s="167">
        <f t="shared" si="10"/>
        <v>16.968000000000004</v>
      </c>
      <c r="R38" s="44">
        <f t="shared" si="11"/>
        <v>695.061037857068</v>
      </c>
      <c r="S38" s="44">
        <f t="shared" si="9"/>
        <v>709.5414761457569</v>
      </c>
      <c r="T38" s="163">
        <f t="shared" si="12"/>
        <v>724.0219144344459</v>
      </c>
      <c r="U38" s="44">
        <f t="shared" si="13"/>
        <v>745.7425718674792</v>
      </c>
      <c r="V38" s="161">
        <f t="shared" si="4"/>
        <v>771.0833388726849</v>
      </c>
      <c r="W38" s="45">
        <f t="shared" si="14"/>
        <v>796.4241058778905</v>
      </c>
      <c r="X38" s="53">
        <v>5.5</v>
      </c>
      <c r="Y38" s="171">
        <f t="shared" si="15"/>
        <v>746.7081296247347</v>
      </c>
      <c r="Z38" s="51">
        <f t="shared" si="16"/>
        <v>0.8035268081272072</v>
      </c>
      <c r="AA38" s="54">
        <f t="shared" si="17"/>
        <v>0.6515082228058436</v>
      </c>
    </row>
    <row r="39" spans="1:27" ht="13.5">
      <c r="A39" s="22" t="s">
        <v>108</v>
      </c>
      <c r="B39" s="128">
        <v>5.65</v>
      </c>
      <c r="C39" s="65">
        <v>5.55</v>
      </c>
      <c r="D39" s="71"/>
      <c r="E39" s="72"/>
      <c r="F39" s="73">
        <v>746</v>
      </c>
      <c r="G39" s="72"/>
      <c r="H39" s="72">
        <v>5</v>
      </c>
      <c r="I39" s="72">
        <v>751</v>
      </c>
      <c r="J39" s="72">
        <v>5.5</v>
      </c>
      <c r="K39" s="72"/>
      <c r="L39" s="72"/>
      <c r="M39" s="72"/>
      <c r="N39" s="72"/>
      <c r="O39" s="139"/>
      <c r="P39" s="131">
        <v>23</v>
      </c>
      <c r="Q39" s="167">
        <f t="shared" si="10"/>
        <v>16.192</v>
      </c>
      <c r="R39" s="44">
        <f t="shared" si="11"/>
        <v>705.0604970267663</v>
      </c>
      <c r="S39" s="44">
        <f t="shared" si="9"/>
        <v>719.7492573814906</v>
      </c>
      <c r="T39" s="163">
        <f t="shared" si="12"/>
        <v>734.4380177362149</v>
      </c>
      <c r="U39" s="44">
        <f t="shared" si="13"/>
        <v>756.4711582683013</v>
      </c>
      <c r="V39" s="161">
        <f t="shared" si="4"/>
        <v>782.1764888890689</v>
      </c>
      <c r="W39" s="45">
        <f t="shared" si="14"/>
        <v>807.8818195098364</v>
      </c>
      <c r="X39" s="53">
        <v>5.6</v>
      </c>
      <c r="Y39" s="171">
        <f t="shared" si="15"/>
        <v>742.6692306351214</v>
      </c>
      <c r="Z39" s="51">
        <f t="shared" si="16"/>
        <v>0.8078966722330579</v>
      </c>
      <c r="AA39" s="54">
        <f t="shared" si="17"/>
        <v>0.6550513558646416</v>
      </c>
    </row>
    <row r="40" spans="1:27" ht="13.5">
      <c r="A40" s="22" t="s">
        <v>460</v>
      </c>
      <c r="B40" s="128"/>
      <c r="C40" s="65"/>
      <c r="D40" s="71"/>
      <c r="E40" s="72"/>
      <c r="F40" s="73"/>
      <c r="G40" s="72"/>
      <c r="H40" s="72"/>
      <c r="I40" s="72"/>
      <c r="J40" s="72"/>
      <c r="K40" s="72"/>
      <c r="L40" s="72"/>
      <c r="M40" s="72"/>
      <c r="N40" s="72"/>
      <c r="O40" s="139"/>
      <c r="P40" s="131">
        <v>21</v>
      </c>
      <c r="Q40" s="167">
        <f t="shared" si="10"/>
        <v>14.658</v>
      </c>
      <c r="R40" s="44">
        <f t="shared" si="11"/>
        <v>726.4858840939671</v>
      </c>
      <c r="S40" s="44">
        <f t="shared" si="9"/>
        <v>741.6210066792581</v>
      </c>
      <c r="T40" s="163">
        <f t="shared" si="12"/>
        <v>756.7561292645491</v>
      </c>
      <c r="U40" s="44">
        <f t="shared" si="13"/>
        <v>779.4588131424856</v>
      </c>
      <c r="V40" s="161">
        <f t="shared" si="4"/>
        <v>805.9452776667449</v>
      </c>
      <c r="W40" s="45">
        <f t="shared" si="14"/>
        <v>832.4317421910041</v>
      </c>
      <c r="X40" s="53">
        <v>5.2</v>
      </c>
      <c r="Y40" s="171">
        <f t="shared" si="15"/>
        <v>759.3271495248406</v>
      </c>
      <c r="Z40" s="51">
        <f t="shared" si="16"/>
        <v>0.7901732479544005</v>
      </c>
      <c r="AA40" s="54">
        <f t="shared" si="17"/>
        <v>0.6406810118549193</v>
      </c>
    </row>
    <row r="41" spans="1:27" ht="13.5">
      <c r="A41" s="22" t="s">
        <v>109</v>
      </c>
      <c r="B41" s="128">
        <v>5.1</v>
      </c>
      <c r="C41" s="65"/>
      <c r="D41" s="71"/>
      <c r="E41" s="72"/>
      <c r="F41" s="73"/>
      <c r="G41" s="72"/>
      <c r="H41" s="72"/>
      <c r="I41" s="72"/>
      <c r="J41" s="72"/>
      <c r="K41" s="72"/>
      <c r="L41" s="72"/>
      <c r="M41" s="72"/>
      <c r="N41" s="72"/>
      <c r="O41" s="139"/>
      <c r="P41" s="131">
        <v>21</v>
      </c>
      <c r="Q41" s="167">
        <f t="shared" si="10"/>
        <v>14.658</v>
      </c>
      <c r="R41" s="44">
        <f t="shared" si="11"/>
        <v>726.4858840939671</v>
      </c>
      <c r="S41" s="44">
        <f t="shared" si="9"/>
        <v>741.6210066792581</v>
      </c>
      <c r="T41" s="163">
        <f t="shared" si="12"/>
        <v>756.7561292645491</v>
      </c>
      <c r="U41" s="44">
        <f t="shared" si="13"/>
        <v>779.4588131424856</v>
      </c>
      <c r="V41" s="44">
        <f t="shared" si="4"/>
        <v>805.9452776667449</v>
      </c>
      <c r="W41" s="45">
        <f t="shared" si="14"/>
        <v>832.4317421910041</v>
      </c>
      <c r="X41" s="53">
        <v>5.1</v>
      </c>
      <c r="Y41" s="171">
        <f t="shared" si="15"/>
        <v>763.7116346829906</v>
      </c>
      <c r="Z41" s="51">
        <f t="shared" si="16"/>
        <v>0.785636846097093</v>
      </c>
      <c r="AA41" s="54">
        <f t="shared" si="17"/>
        <v>0.6370028481868321</v>
      </c>
    </row>
    <row r="42" spans="1:27" ht="13.5">
      <c r="A42" s="22" t="s">
        <v>110</v>
      </c>
      <c r="B42" s="128">
        <v>5</v>
      </c>
      <c r="C42" s="65">
        <v>4.8</v>
      </c>
      <c r="D42" s="71"/>
      <c r="E42" s="72"/>
      <c r="F42" s="73"/>
      <c r="G42" s="72"/>
      <c r="H42" s="72"/>
      <c r="I42" s="72"/>
      <c r="J42" s="72"/>
      <c r="K42" s="72"/>
      <c r="L42" s="72"/>
      <c r="M42" s="72"/>
      <c r="N42" s="72"/>
      <c r="O42" s="139"/>
      <c r="P42" s="131">
        <v>21</v>
      </c>
      <c r="Q42" s="167">
        <f t="shared" si="10"/>
        <v>14.658</v>
      </c>
      <c r="R42" s="44">
        <f t="shared" si="11"/>
        <v>726.4858840939671</v>
      </c>
      <c r="S42" s="44">
        <f t="shared" si="9"/>
        <v>741.6210066792581</v>
      </c>
      <c r="T42" s="163">
        <f t="shared" si="12"/>
        <v>756.7561292645491</v>
      </c>
      <c r="U42" s="44">
        <f t="shared" si="13"/>
        <v>779.4588131424856</v>
      </c>
      <c r="V42" s="44">
        <f t="shared" si="4"/>
        <v>805.9452776667449</v>
      </c>
      <c r="W42" s="45">
        <f t="shared" si="14"/>
        <v>832.4317421910041</v>
      </c>
      <c r="X42" s="53">
        <v>4.8</v>
      </c>
      <c r="Y42" s="171">
        <f t="shared" si="15"/>
        <v>777.4498101108895</v>
      </c>
      <c r="Z42" s="51">
        <f t="shared" si="16"/>
        <v>0.7717539990323241</v>
      </c>
      <c r="AA42" s="54">
        <f t="shared" si="17"/>
        <v>0.6257464857018844</v>
      </c>
    </row>
    <row r="43" spans="1:27" ht="13.5">
      <c r="A43" s="22" t="s">
        <v>111</v>
      </c>
      <c r="B43" s="128">
        <v>4.8</v>
      </c>
      <c r="C43" s="65"/>
      <c r="D43" s="71"/>
      <c r="E43" s="72"/>
      <c r="F43" s="73"/>
      <c r="G43" s="72"/>
      <c r="H43" s="72"/>
      <c r="I43" s="72"/>
      <c r="J43" s="72"/>
      <c r="K43" s="72"/>
      <c r="L43" s="72"/>
      <c r="M43" s="72"/>
      <c r="N43" s="72"/>
      <c r="O43" s="139"/>
      <c r="P43" s="131">
        <v>21</v>
      </c>
      <c r="Q43" s="167">
        <f t="shared" si="10"/>
        <v>14.658</v>
      </c>
      <c r="R43" s="44">
        <f t="shared" si="11"/>
        <v>726.4858840939671</v>
      </c>
      <c r="S43" s="44">
        <f t="shared" si="9"/>
        <v>741.6210066792581</v>
      </c>
      <c r="T43" s="163">
        <f t="shared" si="12"/>
        <v>756.7561292645491</v>
      </c>
      <c r="U43" s="44">
        <f t="shared" si="13"/>
        <v>779.4588131424856</v>
      </c>
      <c r="V43" s="44">
        <f t="shared" si="4"/>
        <v>805.9452776667449</v>
      </c>
      <c r="W43" s="45">
        <f t="shared" si="14"/>
        <v>832.4317421910041</v>
      </c>
      <c r="X43" s="53">
        <v>4.8</v>
      </c>
      <c r="Y43" s="171">
        <f t="shared" si="15"/>
        <v>777.4498101108895</v>
      </c>
      <c r="Z43" s="51">
        <f t="shared" si="16"/>
        <v>0.7717539990323241</v>
      </c>
      <c r="AA43" s="54">
        <f t="shared" si="17"/>
        <v>0.6257464857018844</v>
      </c>
    </row>
    <row r="44" spans="1:27" ht="13.5">
      <c r="A44" s="22" t="s">
        <v>112</v>
      </c>
      <c r="B44" s="128"/>
      <c r="C44" s="65"/>
      <c r="D44" s="71"/>
      <c r="E44" s="72"/>
      <c r="F44" s="73"/>
      <c r="G44" s="72"/>
      <c r="H44" s="72"/>
      <c r="I44" s="72"/>
      <c r="J44" s="72"/>
      <c r="K44" s="72"/>
      <c r="L44" s="72"/>
      <c r="M44" s="72"/>
      <c r="N44" s="72"/>
      <c r="O44" s="139"/>
      <c r="P44" s="131">
        <v>19</v>
      </c>
      <c r="Q44" s="167">
        <f t="shared" si="10"/>
        <v>13.148000000000001</v>
      </c>
      <c r="R44" s="44">
        <f t="shared" si="11"/>
        <v>750.1216582351061</v>
      </c>
      <c r="S44" s="44">
        <f t="shared" si="9"/>
        <v>765.7491927816709</v>
      </c>
      <c r="T44" s="163">
        <f t="shared" si="12"/>
        <v>781.3767273282357</v>
      </c>
      <c r="U44" s="44">
        <f t="shared" si="13"/>
        <v>804.8180291480827</v>
      </c>
      <c r="V44" s="44">
        <f t="shared" si="4"/>
        <v>832.166214604571</v>
      </c>
      <c r="W44" s="45">
        <f t="shared" si="14"/>
        <v>859.5144000610592</v>
      </c>
      <c r="X44" s="53">
        <v>4</v>
      </c>
      <c r="Y44" s="171">
        <f t="shared" si="15"/>
        <v>819.1672254511693</v>
      </c>
      <c r="Z44" s="51">
        <f t="shared" si="16"/>
        <v>0.7324511789025012</v>
      </c>
      <c r="AA44" s="54">
        <f t="shared" si="17"/>
        <v>0.5938793342452713</v>
      </c>
    </row>
    <row r="45" spans="1:27" ht="13.5">
      <c r="A45" s="22" t="s">
        <v>445</v>
      </c>
      <c r="B45" s="128"/>
      <c r="C45" s="65"/>
      <c r="D45" s="72"/>
      <c r="E45" s="72"/>
      <c r="F45" s="73"/>
      <c r="G45" s="72"/>
      <c r="H45" s="72"/>
      <c r="I45" s="72"/>
      <c r="J45" s="72"/>
      <c r="K45" s="72"/>
      <c r="L45" s="72"/>
      <c r="M45" s="72"/>
      <c r="N45" s="72"/>
      <c r="O45" s="139"/>
      <c r="P45" s="131">
        <v>29</v>
      </c>
      <c r="Q45" s="168">
        <f t="shared" si="10"/>
        <v>20.938</v>
      </c>
      <c r="R45" s="44">
        <f t="shared" si="11"/>
        <v>650.8356426245024</v>
      </c>
      <c r="S45" s="44">
        <f t="shared" si="9"/>
        <v>664.3947185125129</v>
      </c>
      <c r="T45" s="163">
        <f t="shared" si="12"/>
        <v>677.9537944005234</v>
      </c>
      <c r="U45" s="44">
        <f t="shared" si="13"/>
        <v>698.2924082325392</v>
      </c>
      <c r="V45" s="44">
        <f t="shared" si="4"/>
        <v>722.0207910365575</v>
      </c>
      <c r="W45" s="45">
        <f t="shared" si="14"/>
        <v>745.7491738405758</v>
      </c>
      <c r="X45" s="53">
        <v>5.6</v>
      </c>
      <c r="Y45" s="172">
        <f t="shared" si="15"/>
        <v>742.6692306351214</v>
      </c>
      <c r="Z45" s="126">
        <f t="shared" si="16"/>
        <v>0.8078966722330579</v>
      </c>
      <c r="AA45" s="54">
        <f t="shared" si="17"/>
        <v>0.6550513558646416</v>
      </c>
    </row>
    <row r="46" spans="1:27" ht="13.5">
      <c r="A46" s="22" t="s">
        <v>113</v>
      </c>
      <c r="B46" s="68">
        <v>12</v>
      </c>
      <c r="C46" s="69"/>
      <c r="D46" s="74">
        <v>558</v>
      </c>
      <c r="E46" s="74"/>
      <c r="F46" s="74"/>
      <c r="G46" s="74">
        <v>14.5</v>
      </c>
      <c r="H46" s="74"/>
      <c r="I46" s="74">
        <v>560</v>
      </c>
      <c r="J46" s="74"/>
      <c r="K46" s="74"/>
      <c r="L46" s="74"/>
      <c r="M46" s="74"/>
      <c r="N46" s="74"/>
      <c r="O46" s="140"/>
      <c r="P46" s="132">
        <v>45</v>
      </c>
      <c r="Q46" s="167">
        <f aca="true" t="shared" si="18" ref="Q46:Q59">(0.003*(P46)+0.635)*(P46)</f>
        <v>34.65</v>
      </c>
      <c r="R46" s="78">
        <f aca="true" t="shared" si="19" ref="R46:R59">3600*0.96/0.74/(SQRT(Q46)+2.6)</f>
        <v>550.3224545840034</v>
      </c>
      <c r="S46" s="44">
        <f t="shared" si="9"/>
        <v>561.7875057211702</v>
      </c>
      <c r="T46" s="163">
        <f aca="true" t="shared" si="20" ref="T46:T59">3600/0.74/(SQRT(Q46)+2.6)</f>
        <v>573.2525568583369</v>
      </c>
      <c r="U46" s="44">
        <f aca="true" t="shared" si="21" ref="U46:U59">3600*1.03/0.74/(SQRT(Q46)+2.6)</f>
        <v>590.450133564087</v>
      </c>
      <c r="V46" s="44">
        <f aca="true" t="shared" si="22" ref="V46:V59">(U46+W46)/2</f>
        <v>610.5139730541288</v>
      </c>
      <c r="W46" s="47">
        <f aca="true" t="shared" si="23" ref="W46:W59">3600*1.1/0.74/(SQRT(Q46)+2.6)</f>
        <v>630.5778125441706</v>
      </c>
      <c r="X46" s="50">
        <v>13.2</v>
      </c>
      <c r="Y46" s="173">
        <f aca="true" t="shared" si="24" ref="Y46:Y59">3600/0.74/(SQRT((X46)*0.85/0.305)+2.6)</f>
        <v>561.424320877208</v>
      </c>
      <c r="Z46" s="51">
        <f aca="true" t="shared" si="25" ref="Z46:Z59">600/(Y46)</f>
        <v>1.068710381236279</v>
      </c>
      <c r="AA46" s="82">
        <f aca="true" t="shared" si="26" ref="AA46:AA59">3600/7.4/(Y46)</f>
        <v>0.8665219307321181</v>
      </c>
    </row>
    <row r="47" spans="1:27" ht="13.5">
      <c r="A47" s="22" t="s">
        <v>114</v>
      </c>
      <c r="B47" s="68"/>
      <c r="C47" s="69"/>
      <c r="D47" s="74">
        <v>552</v>
      </c>
      <c r="E47" s="74"/>
      <c r="F47" s="74"/>
      <c r="G47" s="74">
        <v>574</v>
      </c>
      <c r="H47" s="74"/>
      <c r="I47" s="74">
        <v>568</v>
      </c>
      <c r="J47" s="74"/>
      <c r="K47" s="74"/>
      <c r="L47" s="74"/>
      <c r="M47" s="74"/>
      <c r="N47" s="74"/>
      <c r="O47" s="140"/>
      <c r="P47" s="131">
        <v>44</v>
      </c>
      <c r="Q47" s="167">
        <f t="shared" si="18"/>
        <v>33.748</v>
      </c>
      <c r="R47" s="46">
        <f t="shared" si="19"/>
        <v>555.3694919305387</v>
      </c>
      <c r="S47" s="44">
        <f t="shared" si="9"/>
        <v>566.9396896790917</v>
      </c>
      <c r="T47" s="163">
        <f t="shared" si="20"/>
        <v>578.5098874276446</v>
      </c>
      <c r="U47" s="44">
        <f t="shared" si="21"/>
        <v>595.8651840504739</v>
      </c>
      <c r="V47" s="161">
        <f t="shared" si="22"/>
        <v>616.1130301104415</v>
      </c>
      <c r="W47" s="64">
        <f t="shared" si="23"/>
        <v>636.3608761704091</v>
      </c>
      <c r="X47" s="53">
        <v>12.8</v>
      </c>
      <c r="Y47" s="171">
        <f t="shared" si="24"/>
        <v>567.4890109276091</v>
      </c>
      <c r="Z47" s="51">
        <f t="shared" si="25"/>
        <v>1.0572891958194026</v>
      </c>
      <c r="AA47" s="54">
        <f t="shared" si="26"/>
        <v>0.8572615101238399</v>
      </c>
    </row>
    <row r="48" spans="1:27" ht="13.5">
      <c r="A48" s="135" t="s">
        <v>115</v>
      </c>
      <c r="B48" s="68"/>
      <c r="C48" s="69"/>
      <c r="D48" s="74"/>
      <c r="E48" s="74"/>
      <c r="F48" s="72">
        <v>33.65</v>
      </c>
      <c r="G48" s="74"/>
      <c r="H48" s="74"/>
      <c r="I48" s="74"/>
      <c r="J48" s="74"/>
      <c r="K48" s="74"/>
      <c r="L48" s="74"/>
      <c r="M48" s="74"/>
      <c r="N48" s="74"/>
      <c r="O48" s="140"/>
      <c r="P48" s="131">
        <v>43</v>
      </c>
      <c r="Q48" s="167">
        <f t="shared" si="18"/>
        <v>32.852000000000004</v>
      </c>
      <c r="R48" s="46">
        <f t="shared" si="19"/>
        <v>560.5445576435997</v>
      </c>
      <c r="S48" s="44">
        <f t="shared" si="9"/>
        <v>572.2225692611746</v>
      </c>
      <c r="T48" s="163">
        <f t="shared" si="20"/>
        <v>583.9005808787497</v>
      </c>
      <c r="U48" s="44">
        <f t="shared" si="21"/>
        <v>601.4175983051122</v>
      </c>
      <c r="V48" s="161">
        <f t="shared" si="22"/>
        <v>621.8541186358684</v>
      </c>
      <c r="W48" s="47">
        <f t="shared" si="23"/>
        <v>642.2906389666247</v>
      </c>
      <c r="X48" s="53">
        <v>12.4</v>
      </c>
      <c r="Y48" s="171">
        <f t="shared" si="24"/>
        <v>573.7848511572352</v>
      </c>
      <c r="Z48" s="51">
        <f t="shared" si="25"/>
        <v>1.045688116007059</v>
      </c>
      <c r="AA48" s="54">
        <f t="shared" si="26"/>
        <v>0.8478552291949126</v>
      </c>
    </row>
    <row r="49" spans="1:27" ht="13.5">
      <c r="A49" s="22" t="s">
        <v>116</v>
      </c>
      <c r="B49" s="68"/>
      <c r="C49" s="69"/>
      <c r="D49" s="74">
        <v>559</v>
      </c>
      <c r="E49" s="74"/>
      <c r="F49" s="74"/>
      <c r="G49" s="74"/>
      <c r="H49" s="74"/>
      <c r="I49" s="74">
        <v>559</v>
      </c>
      <c r="J49" s="74"/>
      <c r="K49" s="74"/>
      <c r="L49" s="74"/>
      <c r="M49" s="74"/>
      <c r="N49" s="74"/>
      <c r="O49" s="140"/>
      <c r="P49" s="131">
        <v>40.7</v>
      </c>
      <c r="Q49" s="167">
        <f t="shared" si="18"/>
        <v>30.81397</v>
      </c>
      <c r="R49" s="46">
        <f t="shared" si="19"/>
        <v>572.9666576479739</v>
      </c>
      <c r="S49" s="44">
        <f t="shared" si="9"/>
        <v>584.90346301564</v>
      </c>
      <c r="T49" s="163">
        <f t="shared" si="20"/>
        <v>596.8402683833061</v>
      </c>
      <c r="U49" s="44">
        <f t="shared" si="21"/>
        <v>614.7454764348053</v>
      </c>
      <c r="V49" s="161">
        <f t="shared" si="22"/>
        <v>635.6348858282211</v>
      </c>
      <c r="W49" s="47">
        <f t="shared" si="23"/>
        <v>656.5242952216367</v>
      </c>
      <c r="X49" s="53">
        <v>13.3</v>
      </c>
      <c r="Y49" s="171">
        <f t="shared" si="24"/>
        <v>559.942532173505</v>
      </c>
      <c r="Z49" s="51">
        <f t="shared" si="25"/>
        <v>1.0715385339116956</v>
      </c>
      <c r="AA49" s="54">
        <f t="shared" si="26"/>
        <v>0.8688150274959694</v>
      </c>
    </row>
    <row r="50" spans="1:27" ht="13.5">
      <c r="A50" s="22" t="s">
        <v>117</v>
      </c>
      <c r="B50" s="68"/>
      <c r="C50" s="69"/>
      <c r="D50" s="74">
        <v>555</v>
      </c>
      <c r="E50" s="74"/>
      <c r="F50" s="74">
        <v>553</v>
      </c>
      <c r="G50" s="74"/>
      <c r="H50" s="74"/>
      <c r="I50" s="74">
        <v>558</v>
      </c>
      <c r="J50" s="74"/>
      <c r="K50" s="74"/>
      <c r="L50" s="74"/>
      <c r="M50" s="74"/>
      <c r="N50" s="74"/>
      <c r="O50" s="140"/>
      <c r="P50" s="131">
        <v>40.9</v>
      </c>
      <c r="Q50" s="167">
        <f t="shared" si="18"/>
        <v>30.98993</v>
      </c>
      <c r="R50" s="46">
        <f t="shared" si="19"/>
        <v>571.856292822944</v>
      </c>
      <c r="S50" s="44">
        <f t="shared" si="9"/>
        <v>583.7699655900888</v>
      </c>
      <c r="T50" s="163">
        <f t="shared" si="20"/>
        <v>595.6836383572335</v>
      </c>
      <c r="U50" s="44">
        <f t="shared" si="21"/>
        <v>613.5541475079505</v>
      </c>
      <c r="V50" s="161">
        <f t="shared" si="22"/>
        <v>634.4030748504537</v>
      </c>
      <c r="W50" s="47">
        <f t="shared" si="23"/>
        <v>655.2520021929569</v>
      </c>
      <c r="X50" s="53">
        <v>13.55</v>
      </c>
      <c r="Y50" s="171">
        <f t="shared" si="24"/>
        <v>556.2958692078678</v>
      </c>
      <c r="Z50" s="51">
        <f t="shared" si="25"/>
        <v>1.0785627454943434</v>
      </c>
      <c r="AA50" s="54">
        <f t="shared" si="26"/>
        <v>0.8745103341846027</v>
      </c>
    </row>
    <row r="51" spans="1:27" ht="13.5">
      <c r="A51" s="22" t="s">
        <v>118</v>
      </c>
      <c r="B51" s="68">
        <v>10.45</v>
      </c>
      <c r="C51" s="69">
        <v>10.2</v>
      </c>
      <c r="D51" s="74">
        <v>591</v>
      </c>
      <c r="E51" s="74"/>
      <c r="F51" s="72">
        <v>30.55</v>
      </c>
      <c r="G51" s="74"/>
      <c r="H51" s="74">
        <v>10.8</v>
      </c>
      <c r="I51" s="74"/>
      <c r="J51" s="74"/>
      <c r="K51" s="74"/>
      <c r="L51" s="74"/>
      <c r="M51" s="74"/>
      <c r="N51" s="74"/>
      <c r="O51" s="140"/>
      <c r="P51" s="131">
        <v>40</v>
      </c>
      <c r="Q51" s="167">
        <f t="shared" si="18"/>
        <v>30.2</v>
      </c>
      <c r="R51" s="46">
        <f t="shared" si="19"/>
        <v>576.9004480883175</v>
      </c>
      <c r="S51" s="44">
        <f t="shared" si="9"/>
        <v>588.9192074234908</v>
      </c>
      <c r="T51" s="163">
        <f t="shared" si="20"/>
        <v>600.9379667586641</v>
      </c>
      <c r="U51" s="44">
        <f t="shared" si="21"/>
        <v>618.9661057614239</v>
      </c>
      <c r="V51" s="161">
        <f t="shared" si="22"/>
        <v>639.9989345979773</v>
      </c>
      <c r="W51" s="47">
        <f t="shared" si="23"/>
        <v>661.0317634345305</v>
      </c>
      <c r="X51" s="53">
        <v>10.8</v>
      </c>
      <c r="Y51" s="171">
        <f t="shared" si="24"/>
        <v>601.6257943114292</v>
      </c>
      <c r="Z51" s="51">
        <f t="shared" si="25"/>
        <v>0.9972976652151526</v>
      </c>
      <c r="AA51" s="54">
        <f t="shared" si="26"/>
        <v>0.8086197285528264</v>
      </c>
    </row>
    <row r="52" spans="1:27" ht="13.5">
      <c r="A52" s="22" t="s">
        <v>119</v>
      </c>
      <c r="B52" s="68"/>
      <c r="C52" s="69"/>
      <c r="D52" s="74"/>
      <c r="E52" s="74"/>
      <c r="F52" s="74"/>
      <c r="G52" s="74"/>
      <c r="H52" s="74">
        <v>9.55</v>
      </c>
      <c r="I52" s="74"/>
      <c r="J52" s="74"/>
      <c r="K52" s="74"/>
      <c r="L52" s="74"/>
      <c r="M52" s="74"/>
      <c r="N52" s="74"/>
      <c r="O52" s="140"/>
      <c r="P52" s="131">
        <v>37</v>
      </c>
      <c r="Q52" s="167">
        <f t="shared" si="18"/>
        <v>27.602</v>
      </c>
      <c r="R52" s="46">
        <f t="shared" si="19"/>
        <v>594.6540177568963</v>
      </c>
      <c r="S52" s="44">
        <f t="shared" si="9"/>
        <v>607.0426431268318</v>
      </c>
      <c r="T52" s="163">
        <f t="shared" si="20"/>
        <v>619.4312684967671</v>
      </c>
      <c r="U52" s="44">
        <f t="shared" si="21"/>
        <v>638.0142065516701</v>
      </c>
      <c r="V52" s="161">
        <f t="shared" si="22"/>
        <v>659.6943009490569</v>
      </c>
      <c r="W52" s="47">
        <f t="shared" si="23"/>
        <v>681.3743953464439</v>
      </c>
      <c r="X52" s="53">
        <v>9.5</v>
      </c>
      <c r="Y52" s="171">
        <f t="shared" si="24"/>
        <v>628.0951876419251</v>
      </c>
      <c r="Z52" s="51">
        <f t="shared" si="25"/>
        <v>0.9552692200247487</v>
      </c>
      <c r="AA52" s="54">
        <f t="shared" si="26"/>
        <v>0.7745426108308773</v>
      </c>
    </row>
    <row r="53" spans="1:27" ht="13.5">
      <c r="A53" s="22" t="s">
        <v>120</v>
      </c>
      <c r="B53" s="68"/>
      <c r="C53" s="69"/>
      <c r="D53" s="74">
        <v>611</v>
      </c>
      <c r="E53" s="74">
        <v>609</v>
      </c>
      <c r="F53" s="74"/>
      <c r="G53" s="74"/>
      <c r="H53" s="74"/>
      <c r="I53" s="74">
        <v>611</v>
      </c>
      <c r="J53" s="74"/>
      <c r="K53" s="74"/>
      <c r="L53" s="74"/>
      <c r="M53" s="74"/>
      <c r="N53" s="74"/>
      <c r="O53" s="140"/>
      <c r="P53" s="131">
        <v>34</v>
      </c>
      <c r="Q53" s="167">
        <f t="shared" si="18"/>
        <v>25.058</v>
      </c>
      <c r="R53" s="46">
        <f t="shared" si="19"/>
        <v>614.0409074010907</v>
      </c>
      <c r="S53" s="44">
        <f t="shared" si="9"/>
        <v>626.8334263052802</v>
      </c>
      <c r="T53" s="163">
        <f t="shared" si="20"/>
        <v>639.6259452094696</v>
      </c>
      <c r="U53" s="44">
        <f t="shared" si="21"/>
        <v>658.8147235657538</v>
      </c>
      <c r="V53" s="161">
        <f t="shared" si="22"/>
        <v>681.2016316480851</v>
      </c>
      <c r="W53" s="47">
        <f t="shared" si="23"/>
        <v>703.5885397304166</v>
      </c>
      <c r="X53" s="53">
        <v>10.25</v>
      </c>
      <c r="Y53" s="171">
        <f t="shared" si="24"/>
        <v>612.3426763435875</v>
      </c>
      <c r="Z53" s="51">
        <f t="shared" si="25"/>
        <v>0.9798435143908506</v>
      </c>
      <c r="AA53" s="54">
        <f t="shared" si="26"/>
        <v>0.79446771437096</v>
      </c>
    </row>
    <row r="54" spans="1:27" ht="13.5">
      <c r="A54" s="22" t="s">
        <v>453</v>
      </c>
      <c r="B54" s="68"/>
      <c r="C54" s="69"/>
      <c r="D54" s="74">
        <v>600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180">
        <v>597.5</v>
      </c>
      <c r="P54" s="131">
        <v>34</v>
      </c>
      <c r="Q54" s="167">
        <f t="shared" si="18"/>
        <v>25.058</v>
      </c>
      <c r="R54" s="46">
        <f t="shared" si="19"/>
        <v>614.0409074010907</v>
      </c>
      <c r="S54" s="44">
        <f>(R54+T54)/2</f>
        <v>626.8334263052802</v>
      </c>
      <c r="T54" s="163">
        <f>3600/0.74/(SQRT(Q54)+2.6)</f>
        <v>639.6259452094696</v>
      </c>
      <c r="U54" s="44">
        <f>3600*1.03/0.74/(SQRT(Q54)+2.6)</f>
        <v>658.8147235657538</v>
      </c>
      <c r="V54" s="161">
        <f>(U54+W54)/2</f>
        <v>681.2016316480851</v>
      </c>
      <c r="W54" s="47">
        <f>3600*1.1/0.74/(SQRT(Q54)+2.6)</f>
        <v>703.5885397304166</v>
      </c>
      <c r="X54" s="53">
        <v>10.85</v>
      </c>
      <c r="Y54" s="171">
        <f t="shared" si="24"/>
        <v>600.6834985069476</v>
      </c>
      <c r="Z54" s="51">
        <f t="shared" si="25"/>
        <v>0.9988621320401735</v>
      </c>
      <c r="AA54" s="54">
        <f>3600/7.4/(Y54)</f>
        <v>0.8098882151677081</v>
      </c>
    </row>
    <row r="55" spans="1:27" ht="13.5">
      <c r="A55" s="22" t="s">
        <v>121</v>
      </c>
      <c r="B55" s="68"/>
      <c r="C55" s="69"/>
      <c r="D55" s="74">
        <v>640</v>
      </c>
      <c r="E55" s="74">
        <v>637</v>
      </c>
      <c r="F55" s="74"/>
      <c r="G55" s="74">
        <v>632</v>
      </c>
      <c r="H55" s="74">
        <v>9.4</v>
      </c>
      <c r="I55" s="74">
        <v>636</v>
      </c>
      <c r="J55" s="74"/>
      <c r="K55" s="74"/>
      <c r="L55" s="74"/>
      <c r="M55" s="74"/>
      <c r="N55" s="183">
        <v>618.9</v>
      </c>
      <c r="O55" s="185">
        <v>618.6</v>
      </c>
      <c r="P55" s="131">
        <v>31</v>
      </c>
      <c r="Q55" s="167">
        <f t="shared" si="18"/>
        <v>22.567999999999998</v>
      </c>
      <c r="R55" s="46">
        <f t="shared" si="19"/>
        <v>635.3608778470998</v>
      </c>
      <c r="S55" s="44">
        <f t="shared" si="9"/>
        <v>648.5975628022477</v>
      </c>
      <c r="T55" s="163">
        <f t="shared" si="20"/>
        <v>661.8342477573957</v>
      </c>
      <c r="U55" s="44">
        <f t="shared" si="21"/>
        <v>681.6892751901175</v>
      </c>
      <c r="V55" s="161">
        <f t="shared" si="22"/>
        <v>704.8534738616264</v>
      </c>
      <c r="W55" s="47">
        <f t="shared" si="23"/>
        <v>728.0176725331353</v>
      </c>
      <c r="X55" s="53">
        <v>9.8</v>
      </c>
      <c r="Y55" s="171">
        <f t="shared" si="24"/>
        <v>621.6254932695003</v>
      </c>
      <c r="Z55" s="51">
        <f t="shared" si="25"/>
        <v>0.9652113796753107</v>
      </c>
      <c r="AA55" s="54">
        <f t="shared" si="26"/>
        <v>0.78260382135836</v>
      </c>
    </row>
    <row r="56" spans="1:27" ht="13.5">
      <c r="A56" s="22" t="s">
        <v>122</v>
      </c>
      <c r="B56" s="68">
        <v>6.7</v>
      </c>
      <c r="C56" s="69">
        <v>6.65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40"/>
      <c r="P56" s="131">
        <v>30.2</v>
      </c>
      <c r="Q56" s="167">
        <f t="shared" si="18"/>
        <v>21.91312</v>
      </c>
      <c r="R56" s="46">
        <f t="shared" si="19"/>
        <v>641.4197448696767</v>
      </c>
      <c r="S56" s="44">
        <f t="shared" si="9"/>
        <v>654.7826562211284</v>
      </c>
      <c r="T56" s="163">
        <f t="shared" si="20"/>
        <v>668.14556757258</v>
      </c>
      <c r="U56" s="44">
        <f t="shared" si="21"/>
        <v>688.1899345997574</v>
      </c>
      <c r="V56" s="161">
        <f t="shared" si="22"/>
        <v>711.5750294647978</v>
      </c>
      <c r="W56" s="47">
        <f t="shared" si="23"/>
        <v>734.9601243298381</v>
      </c>
      <c r="X56" s="53">
        <v>6.7</v>
      </c>
      <c r="Y56" s="171">
        <f t="shared" si="24"/>
        <v>702.9007655747236</v>
      </c>
      <c r="Z56" s="51">
        <f t="shared" si="25"/>
        <v>0.8536055576912237</v>
      </c>
      <c r="AA56" s="54">
        <f t="shared" si="26"/>
        <v>0.6921126143442354</v>
      </c>
    </row>
    <row r="57" spans="1:27" ht="13.5">
      <c r="A57" s="22" t="s">
        <v>123</v>
      </c>
      <c r="B57" s="68"/>
      <c r="C57" s="69">
        <v>12.2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140"/>
      <c r="P57" s="131">
        <v>40</v>
      </c>
      <c r="Q57" s="167">
        <f t="shared" si="18"/>
        <v>30.2</v>
      </c>
      <c r="R57" s="46">
        <f t="shared" si="19"/>
        <v>576.9004480883175</v>
      </c>
      <c r="S57" s="44">
        <f t="shared" si="9"/>
        <v>588.9192074234908</v>
      </c>
      <c r="T57" s="163">
        <f t="shared" si="20"/>
        <v>600.9379667586641</v>
      </c>
      <c r="U57" s="44">
        <f t="shared" si="21"/>
        <v>618.9661057614239</v>
      </c>
      <c r="V57" s="161">
        <f t="shared" si="22"/>
        <v>639.9989345979773</v>
      </c>
      <c r="W57" s="47">
        <f t="shared" si="23"/>
        <v>661.0317634345305</v>
      </c>
      <c r="X57" s="53">
        <v>12.2</v>
      </c>
      <c r="Y57" s="171">
        <f t="shared" si="24"/>
        <v>577.0243888877188</v>
      </c>
      <c r="Z57" s="51">
        <f t="shared" si="25"/>
        <v>1.0398174003642537</v>
      </c>
      <c r="AA57" s="54">
        <f t="shared" si="26"/>
        <v>0.84309518948453</v>
      </c>
    </row>
    <row r="58" spans="1:27" ht="13.5">
      <c r="A58" s="22" t="s">
        <v>124</v>
      </c>
      <c r="B58" s="68"/>
      <c r="C58" s="69">
        <v>9.4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140"/>
      <c r="P58" s="131">
        <v>40</v>
      </c>
      <c r="Q58" s="167">
        <f t="shared" si="18"/>
        <v>30.2</v>
      </c>
      <c r="R58" s="46">
        <f t="shared" si="19"/>
        <v>576.9004480883175</v>
      </c>
      <c r="S58" s="44">
        <f t="shared" si="9"/>
        <v>588.9192074234908</v>
      </c>
      <c r="T58" s="163">
        <f t="shared" si="20"/>
        <v>600.9379667586641</v>
      </c>
      <c r="U58" s="44">
        <f t="shared" si="21"/>
        <v>618.9661057614239</v>
      </c>
      <c r="V58" s="161">
        <f t="shared" si="22"/>
        <v>639.9989345979773</v>
      </c>
      <c r="W58" s="47">
        <f t="shared" si="23"/>
        <v>661.0317634345305</v>
      </c>
      <c r="X58" s="53">
        <v>9.8</v>
      </c>
      <c r="Y58" s="171">
        <f t="shared" si="24"/>
        <v>621.6254932695003</v>
      </c>
      <c r="Z58" s="51">
        <f t="shared" si="25"/>
        <v>0.9652113796753107</v>
      </c>
      <c r="AA58" s="54">
        <f t="shared" si="26"/>
        <v>0.78260382135836</v>
      </c>
    </row>
    <row r="59" spans="1:27" ht="13.5">
      <c r="A59" s="22" t="s">
        <v>125</v>
      </c>
      <c r="B59" s="68"/>
      <c r="C59" s="69">
        <v>8.9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40"/>
      <c r="P59" s="131">
        <v>36</v>
      </c>
      <c r="Q59" s="167">
        <f t="shared" si="18"/>
        <v>26.748</v>
      </c>
      <c r="R59" s="46">
        <f t="shared" si="19"/>
        <v>600.9215507079336</v>
      </c>
      <c r="S59" s="44">
        <f t="shared" si="9"/>
        <v>613.4407496810156</v>
      </c>
      <c r="T59" s="163">
        <f t="shared" si="20"/>
        <v>625.9599486540976</v>
      </c>
      <c r="U59" s="44">
        <f t="shared" si="21"/>
        <v>644.7387471137205</v>
      </c>
      <c r="V59" s="161">
        <f t="shared" si="22"/>
        <v>666.647345316614</v>
      </c>
      <c r="W59" s="47">
        <f t="shared" si="23"/>
        <v>688.5559435195074</v>
      </c>
      <c r="X59" s="53">
        <v>8.9</v>
      </c>
      <c r="Y59" s="171">
        <f t="shared" si="24"/>
        <v>641.7782823627675</v>
      </c>
      <c r="Z59" s="51">
        <f t="shared" si="25"/>
        <v>0.9349023120430987</v>
      </c>
      <c r="AA59" s="54">
        <f t="shared" si="26"/>
        <v>0.7580289016565664</v>
      </c>
    </row>
    <row r="60" spans="1:27" ht="13.5">
      <c r="A60" s="22"/>
      <c r="B60" s="68"/>
      <c r="C60" s="69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40"/>
      <c r="P60" s="131"/>
      <c r="Q60" s="167"/>
      <c r="R60" s="46"/>
      <c r="S60" s="44"/>
      <c r="T60" s="163"/>
      <c r="U60" s="44"/>
      <c r="V60" s="161"/>
      <c r="W60" s="47"/>
      <c r="X60" s="53"/>
      <c r="Y60" s="171"/>
      <c r="Z60" s="51"/>
      <c r="AA60" s="54"/>
    </row>
    <row r="61" spans="1:27" ht="13.5">
      <c r="A61" s="22" t="s">
        <v>126</v>
      </c>
      <c r="B61" s="68"/>
      <c r="C61" s="69"/>
      <c r="D61" s="74"/>
      <c r="E61" s="74"/>
      <c r="F61" s="74">
        <v>31.4</v>
      </c>
      <c r="G61" s="74"/>
      <c r="H61" s="74"/>
      <c r="I61" s="74"/>
      <c r="J61" s="74"/>
      <c r="K61" s="74"/>
      <c r="L61" s="74"/>
      <c r="M61" s="74"/>
      <c r="N61" s="74"/>
      <c r="O61" s="140"/>
      <c r="P61" s="131">
        <v>41</v>
      </c>
      <c r="Q61" s="167">
        <f>(0.003*(P61)+0.635)*(P61)</f>
        <v>31.078</v>
      </c>
      <c r="R61" s="46">
        <f>3600*0.96/0.74/(SQRT(Q61)+2.6)</f>
        <v>571.3033361192181</v>
      </c>
      <c r="S61" s="44">
        <f t="shared" si="9"/>
        <v>583.2054889550352</v>
      </c>
      <c r="T61" s="163">
        <f>3600/0.74/(SQRT(Q61)+2.6)</f>
        <v>595.1076417908522</v>
      </c>
      <c r="U61" s="44">
        <f>3600*1.03/0.74/(SQRT(Q61)+2.6)</f>
        <v>612.9608710445779</v>
      </c>
      <c r="V61" s="161">
        <f>(U61+W61)/2</f>
        <v>633.7896385072577</v>
      </c>
      <c r="W61" s="47">
        <f>3600*1.1/0.74/(SQRT(Q61)+2.6)</f>
        <v>654.6184059699375</v>
      </c>
      <c r="X61" s="53">
        <v>11.15</v>
      </c>
      <c r="Y61" s="171">
        <f>3600/0.74/(SQRT((X61)*0.85/0.305)+2.6)</f>
        <v>595.1352595570319</v>
      </c>
      <c r="Z61" s="51">
        <f>600/(Y61)</f>
        <v>1.0081741761470981</v>
      </c>
      <c r="AA61" s="54">
        <f>3600/7.4/(Y61)</f>
        <v>0.8174385212003498</v>
      </c>
    </row>
    <row r="62" spans="1:27" ht="13.5">
      <c r="A62" s="22" t="s">
        <v>127</v>
      </c>
      <c r="B62" s="68">
        <v>11</v>
      </c>
      <c r="C62" s="69">
        <v>11.1</v>
      </c>
      <c r="D62" s="74">
        <v>593</v>
      </c>
      <c r="E62" s="74">
        <v>596</v>
      </c>
      <c r="F62" s="74">
        <v>597</v>
      </c>
      <c r="G62" s="74">
        <v>593</v>
      </c>
      <c r="H62" s="74"/>
      <c r="I62" s="74">
        <v>597</v>
      </c>
      <c r="J62" s="74"/>
      <c r="K62" s="74"/>
      <c r="L62" s="74"/>
      <c r="M62" s="74"/>
      <c r="N62" s="74"/>
      <c r="O62" s="140"/>
      <c r="P62" s="131">
        <v>36</v>
      </c>
      <c r="Q62" s="167">
        <f>(0.003*(P62)+0.635)*(P62)</f>
        <v>26.748</v>
      </c>
      <c r="R62" s="46">
        <f>3600*0.96/0.74/(SQRT(Q62)+2.6)</f>
        <v>600.9215507079336</v>
      </c>
      <c r="S62" s="44">
        <f t="shared" si="9"/>
        <v>613.4407496810156</v>
      </c>
      <c r="T62" s="163">
        <f>3600/0.74/(SQRT(Q62)+2.6)</f>
        <v>625.9599486540976</v>
      </c>
      <c r="U62" s="44">
        <f>3600*1.03/0.74/(SQRT(Q62)+2.6)</f>
        <v>644.7387471137205</v>
      </c>
      <c r="V62" s="161">
        <f>(U62+W62)/2</f>
        <v>666.647345316614</v>
      </c>
      <c r="W62" s="47">
        <f>3600*1.1/0.74/(SQRT(Q62)+2.6)</f>
        <v>688.5559435195074</v>
      </c>
      <c r="X62" s="53">
        <v>11.5</v>
      </c>
      <c r="Y62" s="171">
        <f>3600/0.74/(SQRT((X62)*0.85/0.305)+2.6)</f>
        <v>588.8811711068897</v>
      </c>
      <c r="Z62" s="51">
        <f>600/(Y62)</f>
        <v>1.0188812776475953</v>
      </c>
      <c r="AA62" s="54">
        <f>3600/7.4/(Y62)</f>
        <v>0.8261199548494016</v>
      </c>
    </row>
    <row r="63" spans="1:27" ht="13.5">
      <c r="A63" s="22" t="s">
        <v>128</v>
      </c>
      <c r="B63" s="68"/>
      <c r="C63" s="69"/>
      <c r="D63" s="74">
        <v>603</v>
      </c>
      <c r="E63" s="74"/>
      <c r="F63" s="74">
        <v>606</v>
      </c>
      <c r="G63" s="74"/>
      <c r="H63" s="74"/>
      <c r="I63" s="74">
        <v>606</v>
      </c>
      <c r="J63" s="74"/>
      <c r="K63" s="74"/>
      <c r="L63" s="74"/>
      <c r="M63" s="74"/>
      <c r="N63" s="183">
        <v>589.6</v>
      </c>
      <c r="O63" s="180">
        <v>585.2</v>
      </c>
      <c r="P63" s="131">
        <v>33</v>
      </c>
      <c r="Q63" s="167">
        <f>(0.003*(P63)+0.635)*(P63)</f>
        <v>24.222</v>
      </c>
      <c r="R63" s="46">
        <f>3600*0.96/0.74/(SQRT(Q63)+2.6)</f>
        <v>620.9156981743184</v>
      </c>
      <c r="S63" s="44">
        <f t="shared" si="9"/>
        <v>633.8514418862834</v>
      </c>
      <c r="T63" s="163">
        <f>3600/0.74/(SQRT(Q63)+2.6)</f>
        <v>646.7871855982484</v>
      </c>
      <c r="U63" s="44">
        <f>3600*1.03/0.74/(SQRT(Q63)+2.6)</f>
        <v>666.1908011661958</v>
      </c>
      <c r="V63" s="161">
        <f>(U63+W63)/2</f>
        <v>688.8283526621345</v>
      </c>
      <c r="W63" s="47">
        <f>3600*1.1/0.74/(SQRT(Q63)+2.6)</f>
        <v>711.4659041580733</v>
      </c>
      <c r="X63" s="53">
        <v>11</v>
      </c>
      <c r="Y63" s="171">
        <f>3600/0.74/(SQRT((X63)*0.85/0.305)+2.6)</f>
        <v>597.8870507509132</v>
      </c>
      <c r="Z63" s="51">
        <f>600/(Y63)</f>
        <v>1.0035340274495543</v>
      </c>
      <c r="AA63" s="54">
        <f>3600/7.4/(Y63)</f>
        <v>0.8136762384726115</v>
      </c>
    </row>
    <row r="64" spans="1:27" ht="13.5">
      <c r="A64" s="22" t="s">
        <v>367</v>
      </c>
      <c r="B64" s="68"/>
      <c r="C64" s="69"/>
      <c r="D64" s="74"/>
      <c r="E64" s="74"/>
      <c r="F64" s="74"/>
      <c r="G64" s="74"/>
      <c r="H64" s="74"/>
      <c r="I64" s="74"/>
      <c r="J64" s="74"/>
      <c r="K64" s="74">
        <v>635.5</v>
      </c>
      <c r="L64" s="74"/>
      <c r="M64" s="74"/>
      <c r="N64" s="74"/>
      <c r="O64" s="140"/>
      <c r="P64" s="131">
        <v>30</v>
      </c>
      <c r="Q64" s="167">
        <f>(0.003*(P64)+0.635)*(P64)</f>
        <v>21.75</v>
      </c>
      <c r="R64" s="46">
        <f>3600*0.96/0.74/(SQRT(Q64)+2.6)</f>
        <v>642.9611636349883</v>
      </c>
      <c r="S64" s="44">
        <f t="shared" si="9"/>
        <v>656.356187877384</v>
      </c>
      <c r="T64" s="163">
        <f>3600/0.74/(SQRT(Q64)+2.6)</f>
        <v>669.7512121197797</v>
      </c>
      <c r="U64" s="44">
        <f>3600*1.03/0.74/(SQRT(Q64)+2.6)</f>
        <v>689.843748483373</v>
      </c>
      <c r="V64" s="161">
        <f>(U64+W64)/2</f>
        <v>713.2850409075653</v>
      </c>
      <c r="W64" s="47">
        <f>3600*1.1/0.74/(SQRT(Q64)+2.6)</f>
        <v>736.7263333317576</v>
      </c>
      <c r="X64" s="53">
        <v>9.1</v>
      </c>
      <c r="Y64" s="171">
        <f>3600/0.74/(SQRT((X64)*0.85/0.305)+2.6)</f>
        <v>637.1012787737146</v>
      </c>
      <c r="Z64" s="51">
        <f>600/(Y64)</f>
        <v>0.9417654931644043</v>
      </c>
      <c r="AA64" s="54">
        <f>3600/7.4/(Y64)</f>
        <v>0.7635936431062738</v>
      </c>
    </row>
    <row r="65" spans="1:27" ht="13.5">
      <c r="A65" s="22"/>
      <c r="B65" s="68"/>
      <c r="C65" s="69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140"/>
      <c r="P65" s="131"/>
      <c r="Q65" s="167"/>
      <c r="R65" s="46"/>
      <c r="S65" s="44"/>
      <c r="T65" s="163"/>
      <c r="U65" s="44"/>
      <c r="V65" s="161"/>
      <c r="W65" s="47"/>
      <c r="X65" s="53"/>
      <c r="Y65" s="171"/>
      <c r="Z65" s="51"/>
      <c r="AA65" s="54"/>
    </row>
    <row r="66" spans="1:27" ht="13.5">
      <c r="A66" s="22" t="s">
        <v>129</v>
      </c>
      <c r="B66" s="68"/>
      <c r="C66" s="69"/>
      <c r="D66" s="74"/>
      <c r="E66" s="74"/>
      <c r="F66" s="74"/>
      <c r="G66" s="74"/>
      <c r="H66" s="74"/>
      <c r="I66" s="74"/>
      <c r="J66" s="74"/>
      <c r="K66" s="74">
        <v>565.4</v>
      </c>
      <c r="L66" s="74"/>
      <c r="M66" s="74"/>
      <c r="N66" s="74"/>
      <c r="O66" s="140"/>
      <c r="P66" s="131">
        <v>43.7</v>
      </c>
      <c r="Q66" s="167">
        <f>(0.003*(P66)+0.635)*(P66)</f>
        <v>33.478570000000005</v>
      </c>
      <c r="R66" s="46">
        <f>3600*0.96/0.74/(SQRT(Q66)+2.6)</f>
        <v>556.9083020924742</v>
      </c>
      <c r="S66" s="44">
        <f t="shared" si="9"/>
        <v>568.5105583860675</v>
      </c>
      <c r="T66" s="163">
        <f>3600/0.74/(SQRT(Q66)+2.6)</f>
        <v>580.1128146796607</v>
      </c>
      <c r="U66" s="44">
        <f>3600*1.03/0.74/(SQRT(Q66)+2.6)</f>
        <v>597.5161991200505</v>
      </c>
      <c r="V66" s="161">
        <f aca="true" t="shared" si="27" ref="V66:V76">(U66+W66)/2</f>
        <v>617.8201476338386</v>
      </c>
      <c r="W66" s="47">
        <f>3600*1.1/0.74/(SQRT(Q66)+2.6)</f>
        <v>638.1240961476268</v>
      </c>
      <c r="X66" s="53">
        <v>12.75</v>
      </c>
      <c r="Y66" s="171">
        <f>3600/0.74/(SQRT((X66)*0.85/0.305)+2.6)</f>
        <v>568.263036640717</v>
      </c>
      <c r="Z66" s="51">
        <f>600/(Y66)</f>
        <v>1.0558490721953266</v>
      </c>
      <c r="AA66" s="54">
        <f>3600/7.4/(Y66)</f>
        <v>0.8560938423205351</v>
      </c>
    </row>
    <row r="67" spans="1:27" ht="13.5">
      <c r="A67" s="22" t="s">
        <v>130</v>
      </c>
      <c r="B67" s="68">
        <v>11.1</v>
      </c>
      <c r="C67" s="69"/>
      <c r="D67" s="74"/>
      <c r="E67" s="74"/>
      <c r="F67" s="74"/>
      <c r="G67" s="74"/>
      <c r="H67" s="74"/>
      <c r="I67" s="74"/>
      <c r="J67" s="74"/>
      <c r="K67" s="74">
        <v>585.9</v>
      </c>
      <c r="L67" s="74">
        <v>587.6</v>
      </c>
      <c r="M67" s="74">
        <v>589.4</v>
      </c>
      <c r="N67" s="75">
        <v>596</v>
      </c>
      <c r="O67" s="141"/>
      <c r="P67" s="131">
        <v>40</v>
      </c>
      <c r="Q67" s="167">
        <f aca="true" t="shared" si="28" ref="Q67:Q79">(0.003*(P67)+0.635)*(P67)</f>
        <v>30.2</v>
      </c>
      <c r="R67" s="46">
        <f aca="true" t="shared" si="29" ref="R67:R79">3600*0.96/0.74/(SQRT(Q67)+2.6)</f>
        <v>576.9004480883175</v>
      </c>
      <c r="S67" s="44">
        <f t="shared" si="9"/>
        <v>588.9192074234908</v>
      </c>
      <c r="T67" s="163">
        <f aca="true" t="shared" si="30" ref="T67:T79">3600/0.74/(SQRT(Q67)+2.6)</f>
        <v>600.9379667586641</v>
      </c>
      <c r="U67" s="44">
        <f aca="true" t="shared" si="31" ref="U67:U79">3600*1.03/0.74/(SQRT(Q67)+2.6)</f>
        <v>618.9661057614239</v>
      </c>
      <c r="V67" s="161">
        <f t="shared" si="27"/>
        <v>639.9989345979773</v>
      </c>
      <c r="W67" s="47">
        <f aca="true" t="shared" si="32" ref="W67:W79">3600*1.1/0.74/(SQRT(Q67)+2.6)</f>
        <v>661.0317634345305</v>
      </c>
      <c r="X67" s="53">
        <v>11.1</v>
      </c>
      <c r="Y67" s="171">
        <f aca="true" t="shared" si="33" ref="Y67:Y79">3600/0.74/(SQRT((X67)*0.85/0.305)+2.6)</f>
        <v>596.0476394145176</v>
      </c>
      <c r="Z67" s="51">
        <f aca="true" t="shared" si="34" ref="Z67:Z79">600/(Y67)</f>
        <v>1.0066309474681667</v>
      </c>
      <c r="AA67" s="54">
        <f aca="true" t="shared" si="35" ref="AA67:AA79">3600/7.4/(Y67)</f>
        <v>0.816187254703919</v>
      </c>
    </row>
    <row r="68" spans="1:27" ht="13.5">
      <c r="A68" s="22" t="s">
        <v>131</v>
      </c>
      <c r="B68" s="68">
        <v>10.85</v>
      </c>
      <c r="C68" s="69"/>
      <c r="D68" s="74">
        <v>596</v>
      </c>
      <c r="E68" s="74">
        <v>579</v>
      </c>
      <c r="F68" s="74"/>
      <c r="G68" s="74"/>
      <c r="H68" s="74"/>
      <c r="I68" s="74">
        <v>581</v>
      </c>
      <c r="J68" s="74"/>
      <c r="K68" s="75">
        <v>596</v>
      </c>
      <c r="L68" s="74"/>
      <c r="M68" s="74"/>
      <c r="N68" s="74"/>
      <c r="O68" s="140"/>
      <c r="P68" s="131">
        <v>39</v>
      </c>
      <c r="Q68" s="167">
        <f t="shared" si="28"/>
        <v>29.328</v>
      </c>
      <c r="R68" s="46">
        <f t="shared" si="29"/>
        <v>582.6524755308104</v>
      </c>
      <c r="S68" s="44">
        <f aca="true" t="shared" si="36" ref="S68:S135">(R68+T68)/2</f>
        <v>594.7910687710357</v>
      </c>
      <c r="T68" s="163">
        <f t="shared" si="30"/>
        <v>606.9296620112609</v>
      </c>
      <c r="U68" s="44">
        <f t="shared" si="31"/>
        <v>625.1375518715987</v>
      </c>
      <c r="V68" s="161">
        <f t="shared" si="27"/>
        <v>646.3800900419928</v>
      </c>
      <c r="W68" s="47">
        <f t="shared" si="32"/>
        <v>667.6226282123871</v>
      </c>
      <c r="X68" s="53">
        <v>11</v>
      </c>
      <c r="Y68" s="171">
        <f t="shared" si="33"/>
        <v>597.8870507509132</v>
      </c>
      <c r="Z68" s="51">
        <f t="shared" si="34"/>
        <v>1.0035340274495543</v>
      </c>
      <c r="AA68" s="54">
        <f t="shared" si="35"/>
        <v>0.8136762384726115</v>
      </c>
    </row>
    <row r="69" spans="1:27" ht="13.5">
      <c r="A69" s="22" t="s">
        <v>315</v>
      </c>
      <c r="B69" s="68"/>
      <c r="C69" s="69"/>
      <c r="D69" s="74"/>
      <c r="E69" s="74"/>
      <c r="F69" s="74"/>
      <c r="G69" s="74"/>
      <c r="H69" s="74"/>
      <c r="I69" s="74"/>
      <c r="J69" s="74"/>
      <c r="K69" s="74">
        <v>608.4</v>
      </c>
      <c r="L69" s="74">
        <v>612.6</v>
      </c>
      <c r="M69" s="74">
        <v>617.7</v>
      </c>
      <c r="N69" s="74">
        <v>627.4</v>
      </c>
      <c r="O69" s="140"/>
      <c r="P69" s="131">
        <v>35.8</v>
      </c>
      <c r="Q69" s="167">
        <f t="shared" si="28"/>
        <v>26.577919999999995</v>
      </c>
      <c r="R69" s="46">
        <f t="shared" si="29"/>
        <v>602.1976499324534</v>
      </c>
      <c r="S69" s="44">
        <f t="shared" si="36"/>
        <v>614.7434343060462</v>
      </c>
      <c r="T69" s="163">
        <f t="shared" si="30"/>
        <v>627.289218679639</v>
      </c>
      <c r="U69" s="44">
        <f t="shared" si="31"/>
        <v>646.1078952400281</v>
      </c>
      <c r="V69" s="161">
        <f t="shared" si="27"/>
        <v>668.0630178938156</v>
      </c>
      <c r="W69" s="47">
        <f t="shared" si="32"/>
        <v>690.018140547603</v>
      </c>
      <c r="X69" s="53">
        <v>10.1</v>
      </c>
      <c r="Y69" s="171">
        <f t="shared" si="33"/>
        <v>615.3830420022357</v>
      </c>
      <c r="Z69" s="51">
        <f t="shared" si="34"/>
        <v>0.9750024928340814</v>
      </c>
      <c r="AA69" s="54">
        <f t="shared" si="35"/>
        <v>0.7905425617573633</v>
      </c>
    </row>
    <row r="70" spans="1:27" ht="13.5">
      <c r="A70" s="22" t="s">
        <v>132</v>
      </c>
      <c r="B70" s="68"/>
      <c r="C70" s="69"/>
      <c r="D70" s="74"/>
      <c r="E70" s="74"/>
      <c r="F70" s="74"/>
      <c r="G70" s="74"/>
      <c r="H70" s="74"/>
      <c r="I70" s="74"/>
      <c r="J70" s="74"/>
      <c r="K70" s="74">
        <v>633.4</v>
      </c>
      <c r="L70" s="74">
        <v>635.3</v>
      </c>
      <c r="M70" s="74"/>
      <c r="N70" s="74"/>
      <c r="O70" s="140"/>
      <c r="P70" s="131">
        <v>35</v>
      </c>
      <c r="Q70" s="167">
        <f t="shared" si="28"/>
        <v>25.9</v>
      </c>
      <c r="R70" s="46">
        <f t="shared" si="29"/>
        <v>607.3801803608736</v>
      </c>
      <c r="S70" s="44">
        <f t="shared" si="36"/>
        <v>620.0339341183919</v>
      </c>
      <c r="T70" s="163">
        <f t="shared" si="30"/>
        <v>632.6876878759101</v>
      </c>
      <c r="U70" s="44">
        <f t="shared" si="31"/>
        <v>651.6683185121874</v>
      </c>
      <c r="V70" s="161">
        <f t="shared" si="27"/>
        <v>673.8123875878443</v>
      </c>
      <c r="W70" s="47">
        <f t="shared" si="32"/>
        <v>695.9564566635012</v>
      </c>
      <c r="X70" s="53">
        <v>9.2</v>
      </c>
      <c r="Y70" s="171">
        <f t="shared" si="33"/>
        <v>634.8072429763489</v>
      </c>
      <c r="Z70" s="51">
        <f t="shared" si="34"/>
        <v>0.9451687998814379</v>
      </c>
      <c r="AA70" s="54">
        <f t="shared" si="35"/>
        <v>0.7663530809849496</v>
      </c>
    </row>
    <row r="71" spans="1:27" ht="13.5">
      <c r="A71" s="22" t="s">
        <v>133</v>
      </c>
      <c r="B71" s="68">
        <v>9.35</v>
      </c>
      <c r="C71" s="69"/>
      <c r="D71" s="74"/>
      <c r="E71" s="74"/>
      <c r="F71" s="74">
        <v>625</v>
      </c>
      <c r="G71" s="74"/>
      <c r="H71" s="74">
        <v>9.15</v>
      </c>
      <c r="I71" s="74">
        <v>625</v>
      </c>
      <c r="J71" s="74"/>
      <c r="K71" s="74">
        <v>619.4</v>
      </c>
      <c r="L71" s="74">
        <v>621.6</v>
      </c>
      <c r="M71" s="74"/>
      <c r="N71" s="74"/>
      <c r="O71" s="140"/>
      <c r="P71" s="131">
        <v>34.4</v>
      </c>
      <c r="Q71" s="167">
        <f t="shared" si="28"/>
        <v>25.39408</v>
      </c>
      <c r="R71" s="46">
        <f t="shared" si="29"/>
        <v>611.3516219566469</v>
      </c>
      <c r="S71" s="44">
        <f t="shared" si="36"/>
        <v>624.0881140807437</v>
      </c>
      <c r="T71" s="163">
        <f t="shared" si="30"/>
        <v>636.8246062048406</v>
      </c>
      <c r="U71" s="44">
        <f t="shared" si="31"/>
        <v>655.9293443909858</v>
      </c>
      <c r="V71" s="161">
        <f t="shared" si="27"/>
        <v>678.2182056081551</v>
      </c>
      <c r="W71" s="47">
        <f t="shared" si="32"/>
        <v>700.5070668253246</v>
      </c>
      <c r="X71" s="53">
        <v>9.6</v>
      </c>
      <c r="Y71" s="171">
        <f t="shared" si="33"/>
        <v>625.9124695988106</v>
      </c>
      <c r="Z71" s="51">
        <f t="shared" si="34"/>
        <v>0.9586004899128793</v>
      </c>
      <c r="AA71" s="54">
        <f t="shared" si="35"/>
        <v>0.777243640469902</v>
      </c>
    </row>
    <row r="72" spans="1:27" ht="13.5">
      <c r="A72" s="22" t="s">
        <v>134</v>
      </c>
      <c r="B72" s="68"/>
      <c r="C72" s="69"/>
      <c r="D72" s="74"/>
      <c r="E72" s="74"/>
      <c r="F72" s="74"/>
      <c r="G72" s="74">
        <v>8.55</v>
      </c>
      <c r="H72" s="74"/>
      <c r="I72" s="74">
        <v>630</v>
      </c>
      <c r="J72" s="74"/>
      <c r="K72" s="74">
        <v>630.1</v>
      </c>
      <c r="L72" s="74"/>
      <c r="M72" s="74"/>
      <c r="N72" s="74"/>
      <c r="O72" s="140"/>
      <c r="P72" s="131">
        <v>33</v>
      </c>
      <c r="Q72" s="167">
        <f t="shared" si="28"/>
        <v>24.222</v>
      </c>
      <c r="R72" s="46">
        <f t="shared" si="29"/>
        <v>620.9156981743184</v>
      </c>
      <c r="S72" s="44">
        <f t="shared" si="36"/>
        <v>633.8514418862834</v>
      </c>
      <c r="T72" s="163">
        <f t="shared" si="30"/>
        <v>646.7871855982484</v>
      </c>
      <c r="U72" s="44">
        <f t="shared" si="31"/>
        <v>666.1908011661958</v>
      </c>
      <c r="V72" s="161">
        <f t="shared" si="27"/>
        <v>688.8283526621345</v>
      </c>
      <c r="W72" s="47">
        <f t="shared" si="32"/>
        <v>711.4659041580733</v>
      </c>
      <c r="X72" s="53">
        <v>9.2</v>
      </c>
      <c r="Y72" s="171">
        <f t="shared" si="33"/>
        <v>634.8072429763489</v>
      </c>
      <c r="Z72" s="51">
        <f t="shared" si="34"/>
        <v>0.9451687998814379</v>
      </c>
      <c r="AA72" s="54">
        <f t="shared" si="35"/>
        <v>0.7663530809849496</v>
      </c>
    </row>
    <row r="73" spans="1:27" ht="13.5">
      <c r="A73" s="22" t="s">
        <v>135</v>
      </c>
      <c r="B73" s="68">
        <v>8.35</v>
      </c>
      <c r="C73" s="69">
        <v>8.2</v>
      </c>
      <c r="D73" s="74"/>
      <c r="E73" s="74"/>
      <c r="F73" s="74"/>
      <c r="G73" s="74"/>
      <c r="H73" s="74"/>
      <c r="I73" s="74"/>
      <c r="J73" s="74"/>
      <c r="K73" s="74">
        <v>635.5</v>
      </c>
      <c r="L73" s="74">
        <v>638.9</v>
      </c>
      <c r="M73" s="74">
        <v>643.6</v>
      </c>
      <c r="N73" s="74">
        <v>645.6</v>
      </c>
      <c r="O73" s="140">
        <v>647.9</v>
      </c>
      <c r="P73" s="131">
        <v>30.2</v>
      </c>
      <c r="Q73" s="167">
        <f t="shared" si="28"/>
        <v>21.91312</v>
      </c>
      <c r="R73" s="46">
        <f t="shared" si="29"/>
        <v>641.4197448696767</v>
      </c>
      <c r="S73" s="44">
        <f t="shared" si="36"/>
        <v>654.7826562211284</v>
      </c>
      <c r="T73" s="163">
        <f t="shared" si="30"/>
        <v>668.14556757258</v>
      </c>
      <c r="U73" s="44">
        <f t="shared" si="31"/>
        <v>688.1899345997574</v>
      </c>
      <c r="V73" s="161">
        <f t="shared" si="27"/>
        <v>711.5750294647978</v>
      </c>
      <c r="W73" s="47">
        <f t="shared" si="32"/>
        <v>734.9601243298381</v>
      </c>
      <c r="X73" s="53">
        <v>8.5</v>
      </c>
      <c r="Y73" s="171">
        <f t="shared" si="33"/>
        <v>651.5078262148689</v>
      </c>
      <c r="Z73" s="51">
        <f t="shared" si="34"/>
        <v>0.9209405871390384</v>
      </c>
      <c r="AA73" s="54">
        <f t="shared" si="35"/>
        <v>0.7467085841667879</v>
      </c>
    </row>
    <row r="74" spans="1:27" ht="13.5">
      <c r="A74" s="22" t="s">
        <v>136</v>
      </c>
      <c r="B74" s="66"/>
      <c r="C74" s="67"/>
      <c r="D74" s="67"/>
      <c r="E74" s="67"/>
      <c r="F74" s="67"/>
      <c r="G74" s="67"/>
      <c r="H74" s="75">
        <v>7</v>
      </c>
      <c r="I74" s="67"/>
      <c r="J74" s="67"/>
      <c r="K74" s="67"/>
      <c r="L74" s="67"/>
      <c r="M74" s="67"/>
      <c r="N74" s="67"/>
      <c r="O74" s="142"/>
      <c r="P74" s="131">
        <v>29</v>
      </c>
      <c r="Q74" s="167">
        <f t="shared" si="28"/>
        <v>20.938</v>
      </c>
      <c r="R74" s="46">
        <f t="shared" si="29"/>
        <v>650.8356426245024</v>
      </c>
      <c r="S74" s="44">
        <f t="shared" si="36"/>
        <v>664.3947185125129</v>
      </c>
      <c r="T74" s="163">
        <f t="shared" si="30"/>
        <v>677.9537944005234</v>
      </c>
      <c r="U74" s="44">
        <f t="shared" si="31"/>
        <v>698.2924082325392</v>
      </c>
      <c r="V74" s="161">
        <f t="shared" si="27"/>
        <v>722.0207910365575</v>
      </c>
      <c r="W74" s="47">
        <f t="shared" si="32"/>
        <v>745.7491738405758</v>
      </c>
      <c r="X74" s="53">
        <v>7.6</v>
      </c>
      <c r="Y74" s="171">
        <f t="shared" si="33"/>
        <v>675.4684362787127</v>
      </c>
      <c r="Z74" s="51">
        <f t="shared" si="34"/>
        <v>0.8882724458681104</v>
      </c>
      <c r="AA74" s="54">
        <f t="shared" si="35"/>
        <v>0.7202209020552246</v>
      </c>
    </row>
    <row r="75" spans="1:27" ht="13.5">
      <c r="A75" s="22" t="s">
        <v>137</v>
      </c>
      <c r="B75" s="68">
        <v>6.6</v>
      </c>
      <c r="C75" s="69">
        <v>6.55</v>
      </c>
      <c r="D75" s="74"/>
      <c r="E75" s="74">
        <v>6.7</v>
      </c>
      <c r="F75" s="74"/>
      <c r="G75" s="74">
        <v>6.95</v>
      </c>
      <c r="H75" s="74">
        <v>6.45</v>
      </c>
      <c r="I75" s="74">
        <v>668</v>
      </c>
      <c r="J75" s="74">
        <v>6.5</v>
      </c>
      <c r="K75" s="74"/>
      <c r="L75" s="74"/>
      <c r="M75" s="74"/>
      <c r="N75" s="74"/>
      <c r="O75" s="140"/>
      <c r="P75" s="131">
        <v>24</v>
      </c>
      <c r="Q75" s="167">
        <f t="shared" si="28"/>
        <v>16.968000000000004</v>
      </c>
      <c r="R75" s="46">
        <f t="shared" si="29"/>
        <v>695.061037857068</v>
      </c>
      <c r="S75" s="44">
        <f t="shared" si="36"/>
        <v>709.5414761457569</v>
      </c>
      <c r="T75" s="163">
        <f t="shared" si="30"/>
        <v>724.0219144344459</v>
      </c>
      <c r="U75" s="44">
        <f t="shared" si="31"/>
        <v>745.7425718674792</v>
      </c>
      <c r="V75" s="161">
        <f t="shared" si="27"/>
        <v>771.0833388726849</v>
      </c>
      <c r="W75" s="47">
        <f t="shared" si="32"/>
        <v>796.4241058778905</v>
      </c>
      <c r="X75" s="53">
        <v>6.8</v>
      </c>
      <c r="Y75" s="171">
        <f t="shared" si="33"/>
        <v>699.6529858442375</v>
      </c>
      <c r="Z75" s="51">
        <f t="shared" si="34"/>
        <v>0.8575679831852772</v>
      </c>
      <c r="AA75" s="54">
        <f t="shared" si="35"/>
        <v>0.6953253917718463</v>
      </c>
    </row>
    <row r="76" spans="1:27" ht="13.5">
      <c r="A76" s="22" t="s">
        <v>138</v>
      </c>
      <c r="B76" s="68"/>
      <c r="C76" s="69">
        <v>9.3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140"/>
      <c r="P76" s="131">
        <v>37</v>
      </c>
      <c r="Q76" s="167">
        <f t="shared" si="28"/>
        <v>27.602</v>
      </c>
      <c r="R76" s="46">
        <f t="shared" si="29"/>
        <v>594.6540177568963</v>
      </c>
      <c r="S76" s="44">
        <f t="shared" si="36"/>
        <v>607.0426431268318</v>
      </c>
      <c r="T76" s="163">
        <f t="shared" si="30"/>
        <v>619.4312684967671</v>
      </c>
      <c r="U76" s="44">
        <f t="shared" si="31"/>
        <v>638.0142065516701</v>
      </c>
      <c r="V76" s="161">
        <f t="shared" si="27"/>
        <v>659.6943009490569</v>
      </c>
      <c r="W76" s="47">
        <f t="shared" si="32"/>
        <v>681.3743953464439</v>
      </c>
      <c r="X76" s="53">
        <v>9.4</v>
      </c>
      <c r="Y76" s="171">
        <f t="shared" si="33"/>
        <v>630.30482232319</v>
      </c>
      <c r="Z76" s="51">
        <f t="shared" si="34"/>
        <v>0.9519203705097925</v>
      </c>
      <c r="AA76" s="54">
        <f t="shared" si="35"/>
        <v>0.7718273274403723</v>
      </c>
    </row>
    <row r="77" spans="1:27" ht="13.5">
      <c r="A77" s="22"/>
      <c r="B77" s="68"/>
      <c r="C77" s="69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140"/>
      <c r="P77" s="131"/>
      <c r="Q77" s="167"/>
      <c r="R77" s="46"/>
      <c r="S77" s="44"/>
      <c r="T77" s="163"/>
      <c r="U77" s="44"/>
      <c r="V77" s="161"/>
      <c r="W77" s="47"/>
      <c r="X77" s="53"/>
      <c r="Y77" s="171"/>
      <c r="Z77" s="51"/>
      <c r="AA77" s="54"/>
    </row>
    <row r="78" spans="1:27" ht="13.5">
      <c r="A78" s="22" t="s">
        <v>139</v>
      </c>
      <c r="B78" s="68"/>
      <c r="C78" s="69"/>
      <c r="D78" s="74"/>
      <c r="E78" s="74"/>
      <c r="F78" s="74">
        <v>32.25</v>
      </c>
      <c r="G78" s="74"/>
      <c r="H78" s="74"/>
      <c r="I78" s="74"/>
      <c r="J78" s="74"/>
      <c r="K78" s="74"/>
      <c r="L78" s="74"/>
      <c r="M78" s="74"/>
      <c r="N78" s="74"/>
      <c r="O78" s="140"/>
      <c r="P78" s="131">
        <v>42</v>
      </c>
      <c r="Q78" s="167">
        <f t="shared" si="28"/>
        <v>31.962</v>
      </c>
      <c r="R78" s="46">
        <f t="shared" si="29"/>
        <v>565.8536845634932</v>
      </c>
      <c r="S78" s="44">
        <f t="shared" si="36"/>
        <v>577.6423029918993</v>
      </c>
      <c r="T78" s="163">
        <f t="shared" si="30"/>
        <v>589.4309214203055</v>
      </c>
      <c r="U78" s="44">
        <f t="shared" si="31"/>
        <v>607.1138490629146</v>
      </c>
      <c r="V78" s="161">
        <f>(U78+W78)/2</f>
        <v>627.7439313126254</v>
      </c>
      <c r="W78" s="47">
        <f t="shared" si="32"/>
        <v>648.374013562336</v>
      </c>
      <c r="X78" s="53">
        <v>11.3</v>
      </c>
      <c r="Y78" s="171">
        <f t="shared" si="33"/>
        <v>592.426878858038</v>
      </c>
      <c r="Z78" s="51">
        <f t="shared" si="34"/>
        <v>1.0127832166503992</v>
      </c>
      <c r="AA78" s="54">
        <f t="shared" si="35"/>
        <v>0.8211755810678911</v>
      </c>
    </row>
    <row r="79" spans="1:27" ht="13.5">
      <c r="A79" s="22" t="s">
        <v>140</v>
      </c>
      <c r="B79" s="68"/>
      <c r="C79" s="69"/>
      <c r="D79" s="74"/>
      <c r="E79" s="74">
        <v>7.4</v>
      </c>
      <c r="F79" s="74"/>
      <c r="G79" s="74"/>
      <c r="H79" s="74"/>
      <c r="I79" s="74"/>
      <c r="J79" s="74"/>
      <c r="K79" s="74"/>
      <c r="L79" s="74"/>
      <c r="M79" s="74"/>
      <c r="N79" s="74"/>
      <c r="O79" s="140"/>
      <c r="P79" s="131">
        <v>33</v>
      </c>
      <c r="Q79" s="167">
        <f t="shared" si="28"/>
        <v>24.222</v>
      </c>
      <c r="R79" s="46">
        <f t="shared" si="29"/>
        <v>620.9156981743184</v>
      </c>
      <c r="S79" s="44">
        <f t="shared" si="36"/>
        <v>633.8514418862834</v>
      </c>
      <c r="T79" s="163">
        <f t="shared" si="30"/>
        <v>646.7871855982484</v>
      </c>
      <c r="U79" s="44">
        <f t="shared" si="31"/>
        <v>666.1908011661958</v>
      </c>
      <c r="V79" s="161">
        <f>(U79+W79)/2</f>
        <v>688.8283526621345</v>
      </c>
      <c r="W79" s="47">
        <f t="shared" si="32"/>
        <v>711.4659041580733</v>
      </c>
      <c r="X79" s="53">
        <v>7.4</v>
      </c>
      <c r="Y79" s="171">
        <f t="shared" si="33"/>
        <v>681.2343666137984</v>
      </c>
      <c r="Z79" s="51">
        <f t="shared" si="34"/>
        <v>0.8807541565796381</v>
      </c>
      <c r="AA79" s="54">
        <f t="shared" si="35"/>
        <v>0.7141249918213282</v>
      </c>
    </row>
    <row r="80" spans="1:27" ht="13.5">
      <c r="A80" s="22"/>
      <c r="B80" s="68"/>
      <c r="C80" s="69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140"/>
      <c r="P80" s="131"/>
      <c r="Q80" s="167"/>
      <c r="R80" s="46"/>
      <c r="S80" s="44"/>
      <c r="T80" s="163"/>
      <c r="U80" s="44"/>
      <c r="V80" s="161"/>
      <c r="W80" s="47"/>
      <c r="X80" s="53"/>
      <c r="Y80" s="171"/>
      <c r="Z80" s="51"/>
      <c r="AA80" s="54"/>
    </row>
    <row r="81" spans="1:27" ht="13.5">
      <c r="A81" s="22" t="s">
        <v>141</v>
      </c>
      <c r="B81" s="68">
        <v>12.65</v>
      </c>
      <c r="C81" s="69">
        <v>12.65</v>
      </c>
      <c r="D81" s="74">
        <v>551</v>
      </c>
      <c r="E81" s="74"/>
      <c r="F81" s="74"/>
      <c r="G81" s="74"/>
      <c r="H81" s="74"/>
      <c r="I81" s="74">
        <v>554</v>
      </c>
      <c r="J81" s="74"/>
      <c r="K81" s="74"/>
      <c r="L81" s="74"/>
      <c r="M81" s="74"/>
      <c r="N81" s="74"/>
      <c r="O81" s="140"/>
      <c r="P81" s="131">
        <v>39.3</v>
      </c>
      <c r="Q81" s="167">
        <f aca="true" t="shared" si="37" ref="Q81:Q86">(0.003*(P81)+0.635)*(P81)</f>
        <v>29.58897</v>
      </c>
      <c r="R81" s="46">
        <f aca="true" t="shared" si="38" ref="R81:R86">3600*0.96/0.74/(SQRT(Q81)+2.6)</f>
        <v>580.9101352117419</v>
      </c>
      <c r="S81" s="44">
        <f t="shared" si="36"/>
        <v>593.01242969532</v>
      </c>
      <c r="T81" s="163">
        <f aca="true" t="shared" si="39" ref="T81:T86">3600/0.74/(SQRT(Q81)+2.6)</f>
        <v>605.1147241788979</v>
      </c>
      <c r="U81" s="44">
        <f aca="true" t="shared" si="40" ref="U81:U86">3600*1.03/0.74/(SQRT(Q81)+2.6)</f>
        <v>623.2681659042648</v>
      </c>
      <c r="V81" s="161">
        <f aca="true" t="shared" si="41" ref="V81:V86">(U81+W81)/2</f>
        <v>644.4471812505262</v>
      </c>
      <c r="W81" s="47">
        <f aca="true" t="shared" si="42" ref="W81:W86">3600*1.1/0.74/(SQRT(Q81)+2.6)</f>
        <v>665.6261965967877</v>
      </c>
      <c r="X81" s="53">
        <v>12.8</v>
      </c>
      <c r="Y81" s="171">
        <f aca="true" t="shared" si="43" ref="Y81:Y86">3600/0.74/(SQRT((X81)*0.85/0.305)+2.6)</f>
        <v>567.4890109276091</v>
      </c>
      <c r="Z81" s="51">
        <f aca="true" t="shared" si="44" ref="Z81:Z86">600/(Y81)</f>
        <v>1.0572891958194026</v>
      </c>
      <c r="AA81" s="54">
        <f aca="true" t="shared" si="45" ref="AA81:AA86">3600/7.4/(Y81)</f>
        <v>0.8572615101238399</v>
      </c>
    </row>
    <row r="82" spans="1:27" ht="13.5">
      <c r="A82" s="22" t="s">
        <v>142</v>
      </c>
      <c r="B82" s="68">
        <v>11</v>
      </c>
      <c r="C82" s="69">
        <v>11.1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40"/>
      <c r="P82" s="131">
        <v>36.1</v>
      </c>
      <c r="Q82" s="167">
        <f t="shared" si="37"/>
        <v>26.833130000000004</v>
      </c>
      <c r="R82" s="46">
        <f t="shared" si="38"/>
        <v>600.2863717721043</v>
      </c>
      <c r="S82" s="44">
        <f t="shared" si="36"/>
        <v>612.7923378506898</v>
      </c>
      <c r="T82" s="163">
        <f t="shared" si="39"/>
        <v>625.2983039292753</v>
      </c>
      <c r="U82" s="44">
        <f t="shared" si="40"/>
        <v>644.0572530471536</v>
      </c>
      <c r="V82" s="161">
        <f t="shared" si="41"/>
        <v>665.9426936846783</v>
      </c>
      <c r="W82" s="47">
        <f t="shared" si="42"/>
        <v>687.8281343222029</v>
      </c>
      <c r="X82" s="53">
        <v>11.3</v>
      </c>
      <c r="Y82" s="171">
        <f t="shared" si="43"/>
        <v>592.426878858038</v>
      </c>
      <c r="Z82" s="51">
        <f t="shared" si="44"/>
        <v>1.0127832166503992</v>
      </c>
      <c r="AA82" s="54">
        <f t="shared" si="45"/>
        <v>0.8211755810678911</v>
      </c>
    </row>
    <row r="83" spans="1:27" ht="13.5">
      <c r="A83" s="22" t="s">
        <v>143</v>
      </c>
      <c r="B83" s="68"/>
      <c r="C83" s="69"/>
      <c r="D83" s="74">
        <v>603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140"/>
      <c r="P83" s="131">
        <v>35</v>
      </c>
      <c r="Q83" s="167">
        <f t="shared" si="37"/>
        <v>25.9</v>
      </c>
      <c r="R83" s="46">
        <f t="shared" si="38"/>
        <v>607.3801803608736</v>
      </c>
      <c r="S83" s="44">
        <f t="shared" si="36"/>
        <v>620.0339341183919</v>
      </c>
      <c r="T83" s="163">
        <f t="shared" si="39"/>
        <v>632.6876878759101</v>
      </c>
      <c r="U83" s="44">
        <f t="shared" si="40"/>
        <v>651.6683185121874</v>
      </c>
      <c r="V83" s="161">
        <f t="shared" si="41"/>
        <v>673.8123875878443</v>
      </c>
      <c r="W83" s="47">
        <f t="shared" si="42"/>
        <v>695.9564566635012</v>
      </c>
      <c r="X83" s="53">
        <v>10.5</v>
      </c>
      <c r="Y83" s="171">
        <f t="shared" si="43"/>
        <v>607.389606101871</v>
      </c>
      <c r="Z83" s="126">
        <f t="shared" si="44"/>
        <v>0.9878338285218671</v>
      </c>
      <c r="AA83" s="54">
        <f t="shared" si="45"/>
        <v>0.8009463474501625</v>
      </c>
    </row>
    <row r="84" spans="1:27" ht="13.5">
      <c r="A84" s="22" t="s">
        <v>144</v>
      </c>
      <c r="B84" s="68"/>
      <c r="C84" s="69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40"/>
      <c r="P84" s="131">
        <v>34.4</v>
      </c>
      <c r="Q84" s="167">
        <f t="shared" si="37"/>
        <v>25.39408</v>
      </c>
      <c r="R84" s="46">
        <f t="shared" si="38"/>
        <v>611.3516219566469</v>
      </c>
      <c r="S84" s="44">
        <f t="shared" si="36"/>
        <v>624.0881140807437</v>
      </c>
      <c r="T84" s="163">
        <f t="shared" si="39"/>
        <v>636.8246062048406</v>
      </c>
      <c r="U84" s="44">
        <f t="shared" si="40"/>
        <v>655.9293443909858</v>
      </c>
      <c r="V84" s="161">
        <f t="shared" si="41"/>
        <v>678.2182056081551</v>
      </c>
      <c r="W84" s="47">
        <f t="shared" si="42"/>
        <v>700.5070668253246</v>
      </c>
      <c r="X84" s="53">
        <v>10.5</v>
      </c>
      <c r="Y84" s="171">
        <f t="shared" si="43"/>
        <v>607.389606101871</v>
      </c>
      <c r="Z84" s="51">
        <f t="shared" si="44"/>
        <v>0.9878338285218671</v>
      </c>
      <c r="AA84" s="54">
        <f t="shared" si="45"/>
        <v>0.8009463474501625</v>
      </c>
    </row>
    <row r="85" spans="1:27" ht="13.5">
      <c r="A85" s="22" t="s">
        <v>145</v>
      </c>
      <c r="B85" s="68"/>
      <c r="C85" s="69"/>
      <c r="D85" s="74">
        <v>619</v>
      </c>
      <c r="E85" s="74">
        <v>8.95</v>
      </c>
      <c r="F85" s="74"/>
      <c r="G85" s="74">
        <v>614</v>
      </c>
      <c r="H85" s="74"/>
      <c r="I85" s="74">
        <v>622</v>
      </c>
      <c r="J85" s="74"/>
      <c r="K85" s="74"/>
      <c r="L85" s="74"/>
      <c r="M85" s="74"/>
      <c r="N85" s="74"/>
      <c r="O85" s="140"/>
      <c r="P85" s="131">
        <v>30.7</v>
      </c>
      <c r="Q85" s="167">
        <f t="shared" si="37"/>
        <v>22.321969999999997</v>
      </c>
      <c r="R85" s="46">
        <f t="shared" si="38"/>
        <v>637.6132275246534</v>
      </c>
      <c r="S85" s="44">
        <f t="shared" si="36"/>
        <v>650.8968364314171</v>
      </c>
      <c r="T85" s="163">
        <f t="shared" si="39"/>
        <v>664.1804453381807</v>
      </c>
      <c r="U85" s="44">
        <f t="shared" si="40"/>
        <v>684.1058586983261</v>
      </c>
      <c r="V85" s="161">
        <f t="shared" si="41"/>
        <v>707.3521742851624</v>
      </c>
      <c r="W85" s="47">
        <f t="shared" si="42"/>
        <v>730.5984898719987</v>
      </c>
      <c r="X85" s="53">
        <v>9.9</v>
      </c>
      <c r="Y85" s="171">
        <f t="shared" si="43"/>
        <v>619.5201336357995</v>
      </c>
      <c r="Z85" s="51">
        <f t="shared" si="44"/>
        <v>0.9684915266252268</v>
      </c>
      <c r="AA85" s="54">
        <f t="shared" si="45"/>
        <v>0.7852633999664</v>
      </c>
    </row>
    <row r="86" spans="1:27" ht="13.5">
      <c r="A86" s="22" t="s">
        <v>146</v>
      </c>
      <c r="B86" s="68">
        <v>8.1</v>
      </c>
      <c r="C86" s="69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140"/>
      <c r="P86" s="131">
        <v>25.6</v>
      </c>
      <c r="Q86" s="167">
        <f t="shared" si="37"/>
        <v>18.222080000000002</v>
      </c>
      <c r="R86" s="46">
        <f t="shared" si="38"/>
        <v>679.9318569788103</v>
      </c>
      <c r="S86" s="44">
        <f t="shared" si="36"/>
        <v>694.0971039992022</v>
      </c>
      <c r="T86" s="163">
        <f t="shared" si="39"/>
        <v>708.2623510195941</v>
      </c>
      <c r="U86" s="44">
        <f t="shared" si="40"/>
        <v>729.510221550182</v>
      </c>
      <c r="V86" s="161">
        <f t="shared" si="41"/>
        <v>754.2994038358678</v>
      </c>
      <c r="W86" s="47">
        <f t="shared" si="42"/>
        <v>779.0885861215536</v>
      </c>
      <c r="X86" s="53">
        <v>8.1</v>
      </c>
      <c r="Y86" s="171">
        <f t="shared" si="43"/>
        <v>661.7795713023024</v>
      </c>
      <c r="Z86" s="51">
        <f t="shared" si="44"/>
        <v>0.9066463003976872</v>
      </c>
      <c r="AA86" s="54">
        <f t="shared" si="45"/>
        <v>0.7351186219440707</v>
      </c>
    </row>
    <row r="87" spans="1:27" ht="13.5">
      <c r="A87" s="22"/>
      <c r="B87" s="68"/>
      <c r="C87" s="69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140"/>
      <c r="P87" s="131"/>
      <c r="Q87" s="167"/>
      <c r="R87" s="46"/>
      <c r="S87" s="44"/>
      <c r="T87" s="163"/>
      <c r="U87" s="44"/>
      <c r="V87" s="161"/>
      <c r="W87" s="47"/>
      <c r="X87" s="53"/>
      <c r="Y87" s="171"/>
      <c r="Z87" s="51"/>
      <c r="AA87" s="54"/>
    </row>
    <row r="88" spans="1:27" ht="13.5">
      <c r="A88" s="22" t="s">
        <v>147</v>
      </c>
      <c r="B88" s="68"/>
      <c r="C88" s="69"/>
      <c r="D88" s="74">
        <v>527</v>
      </c>
      <c r="E88" s="74"/>
      <c r="F88" s="74"/>
      <c r="G88" s="74"/>
      <c r="H88" s="74"/>
      <c r="I88" s="74">
        <v>536</v>
      </c>
      <c r="J88" s="74"/>
      <c r="K88" s="74"/>
      <c r="L88" s="74"/>
      <c r="M88" s="74"/>
      <c r="N88" s="74"/>
      <c r="O88" s="140"/>
      <c r="P88" s="131">
        <v>50</v>
      </c>
      <c r="Q88" s="167">
        <f aca="true" t="shared" si="46" ref="Q88:Q97">(0.003*(P88)+0.635)*(P88)</f>
        <v>39.25</v>
      </c>
      <c r="R88" s="46">
        <f aca="true" t="shared" si="47" ref="R88:R97">3600*0.96/0.74/(SQRT(Q88)+2.6)</f>
        <v>526.8223046115146</v>
      </c>
      <c r="S88" s="44">
        <f t="shared" si="36"/>
        <v>537.7977692909212</v>
      </c>
      <c r="T88" s="163">
        <f aca="true" t="shared" si="48" ref="T88:T95">3600/0.74/(SQRT(Q88)+2.6)</f>
        <v>548.7732339703277</v>
      </c>
      <c r="U88" s="44">
        <f aca="true" t="shared" si="49" ref="U88:U95">3600*1.03/0.74/(SQRT(Q88)+2.6)</f>
        <v>565.2364309894376</v>
      </c>
      <c r="V88" s="161">
        <f aca="true" t="shared" si="50" ref="V88:V95">(U88+W88)/2</f>
        <v>584.4434941783991</v>
      </c>
      <c r="W88" s="47">
        <f aca="true" t="shared" si="51" ref="W88:W95">3600*1.1/0.74/(SQRT(Q88)+2.6)</f>
        <v>603.6505573673606</v>
      </c>
      <c r="X88" s="53">
        <v>14.9</v>
      </c>
      <c r="Y88" s="171">
        <f aca="true" t="shared" si="52" ref="Y88:Y97">3600/0.74/(SQRT((X88)*0.85/0.305)+2.6)</f>
        <v>537.9132736386933</v>
      </c>
      <c r="Z88" s="51">
        <f aca="true" t="shared" si="53" ref="Z88:Z97">600/(Y88)</f>
        <v>1.115421443202774</v>
      </c>
      <c r="AA88" s="54">
        <f aca="true" t="shared" si="54" ref="AA88:AA95">3600/7.4/(Y88)</f>
        <v>0.9043957647590058</v>
      </c>
    </row>
    <row r="89" spans="1:27" ht="13.5">
      <c r="A89" s="135" t="s">
        <v>148</v>
      </c>
      <c r="B89" s="68"/>
      <c r="C89" s="69"/>
      <c r="D89" s="74">
        <v>599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140"/>
      <c r="P89" s="131">
        <v>40</v>
      </c>
      <c r="Q89" s="167">
        <f t="shared" si="46"/>
        <v>30.2</v>
      </c>
      <c r="R89" s="46">
        <f t="shared" si="47"/>
        <v>576.9004480883175</v>
      </c>
      <c r="S89" s="44">
        <f t="shared" si="36"/>
        <v>588.9192074234908</v>
      </c>
      <c r="T89" s="163">
        <f t="shared" si="48"/>
        <v>600.9379667586641</v>
      </c>
      <c r="U89" s="44">
        <f t="shared" si="49"/>
        <v>618.9661057614239</v>
      </c>
      <c r="V89" s="161">
        <f t="shared" si="50"/>
        <v>639.9989345979773</v>
      </c>
      <c r="W89" s="47">
        <f t="shared" si="51"/>
        <v>661.0317634345305</v>
      </c>
      <c r="X89" s="53">
        <v>10.9</v>
      </c>
      <c r="Y89" s="171">
        <f t="shared" si="52"/>
        <v>599.7463083690463</v>
      </c>
      <c r="Z89" s="51">
        <f t="shared" si="53"/>
        <v>1.0004229982367772</v>
      </c>
      <c r="AA89" s="54">
        <f t="shared" si="54"/>
        <v>0.8111537823541435</v>
      </c>
    </row>
    <row r="90" spans="1:27" ht="13.5">
      <c r="A90" s="22" t="s">
        <v>149</v>
      </c>
      <c r="B90" s="68"/>
      <c r="C90" s="69"/>
      <c r="D90" s="74">
        <v>610</v>
      </c>
      <c r="E90" s="74"/>
      <c r="F90" s="74"/>
      <c r="G90" s="74">
        <v>602</v>
      </c>
      <c r="H90" s="74"/>
      <c r="I90" s="74">
        <v>610</v>
      </c>
      <c r="J90" s="74"/>
      <c r="K90" s="74"/>
      <c r="L90" s="74"/>
      <c r="M90" s="74"/>
      <c r="N90" s="74"/>
      <c r="O90" s="180">
        <v>587.3</v>
      </c>
      <c r="P90" s="131">
        <v>36</v>
      </c>
      <c r="Q90" s="167">
        <f t="shared" si="46"/>
        <v>26.748</v>
      </c>
      <c r="R90" s="46">
        <f t="shared" si="47"/>
        <v>600.9215507079336</v>
      </c>
      <c r="S90" s="44">
        <f t="shared" si="36"/>
        <v>613.4407496810156</v>
      </c>
      <c r="T90" s="163">
        <f t="shared" si="48"/>
        <v>625.9599486540976</v>
      </c>
      <c r="U90" s="44">
        <f t="shared" si="49"/>
        <v>644.7387471137205</v>
      </c>
      <c r="V90" s="161">
        <f t="shared" si="50"/>
        <v>666.647345316614</v>
      </c>
      <c r="W90" s="47">
        <f t="shared" si="51"/>
        <v>688.5559435195074</v>
      </c>
      <c r="X90" s="53">
        <v>11</v>
      </c>
      <c r="Y90" s="171">
        <f t="shared" si="52"/>
        <v>597.8870507509132</v>
      </c>
      <c r="Z90" s="51">
        <f t="shared" si="53"/>
        <v>1.0035340274495543</v>
      </c>
      <c r="AA90" s="54">
        <f t="shared" si="54"/>
        <v>0.8136762384726115</v>
      </c>
    </row>
    <row r="91" spans="1:27" ht="13.5">
      <c r="A91" s="22" t="s">
        <v>150</v>
      </c>
      <c r="B91" s="68"/>
      <c r="C91" s="69"/>
      <c r="D91" s="74"/>
      <c r="E91" s="74"/>
      <c r="F91" s="74"/>
      <c r="G91" s="74">
        <v>605</v>
      </c>
      <c r="H91" s="74"/>
      <c r="I91" s="74">
        <v>608</v>
      </c>
      <c r="J91" s="74"/>
      <c r="K91" s="74"/>
      <c r="L91" s="74"/>
      <c r="M91" s="74"/>
      <c r="N91" s="74"/>
      <c r="O91" s="140"/>
      <c r="P91" s="131">
        <v>35</v>
      </c>
      <c r="Q91" s="167">
        <f t="shared" si="46"/>
        <v>25.9</v>
      </c>
      <c r="R91" s="46">
        <f t="shared" si="47"/>
        <v>607.3801803608736</v>
      </c>
      <c r="S91" s="44">
        <f t="shared" si="36"/>
        <v>620.0339341183919</v>
      </c>
      <c r="T91" s="163">
        <f t="shared" si="48"/>
        <v>632.6876878759101</v>
      </c>
      <c r="U91" s="44">
        <f t="shared" si="49"/>
        <v>651.6683185121874</v>
      </c>
      <c r="V91" s="161">
        <f t="shared" si="50"/>
        <v>673.8123875878443</v>
      </c>
      <c r="W91" s="47">
        <f t="shared" si="51"/>
        <v>695.9564566635012</v>
      </c>
      <c r="X91" s="53">
        <v>10.35</v>
      </c>
      <c r="Y91" s="171">
        <f t="shared" si="52"/>
        <v>610.3446046316634</v>
      </c>
      <c r="Z91" s="51">
        <f t="shared" si="53"/>
        <v>0.9830512065591106</v>
      </c>
      <c r="AA91" s="54">
        <f t="shared" si="54"/>
        <v>0.7970685458587382</v>
      </c>
    </row>
    <row r="92" spans="1:27" ht="13.5">
      <c r="A92" s="22" t="s">
        <v>151</v>
      </c>
      <c r="B92" s="68"/>
      <c r="C92" s="69">
        <v>12</v>
      </c>
      <c r="D92" s="74"/>
      <c r="E92" s="74"/>
      <c r="F92" s="74"/>
      <c r="G92" s="74">
        <v>577</v>
      </c>
      <c r="H92" s="74"/>
      <c r="I92" s="74"/>
      <c r="J92" s="74"/>
      <c r="K92" s="74"/>
      <c r="L92" s="74"/>
      <c r="M92" s="74"/>
      <c r="N92" s="74"/>
      <c r="O92" s="140"/>
      <c r="P92" s="131">
        <v>35</v>
      </c>
      <c r="Q92" s="167">
        <f t="shared" si="46"/>
        <v>25.9</v>
      </c>
      <c r="R92" s="46">
        <f t="shared" si="47"/>
        <v>607.3801803608736</v>
      </c>
      <c r="S92" s="44">
        <f t="shared" si="36"/>
        <v>620.0339341183919</v>
      </c>
      <c r="T92" s="163">
        <f t="shared" si="48"/>
        <v>632.6876878759101</v>
      </c>
      <c r="U92" s="44">
        <f t="shared" si="49"/>
        <v>651.6683185121874</v>
      </c>
      <c r="V92" s="161">
        <f t="shared" si="50"/>
        <v>673.8123875878443</v>
      </c>
      <c r="W92" s="47">
        <f t="shared" si="51"/>
        <v>695.9564566635012</v>
      </c>
      <c r="X92" s="53">
        <v>12.1</v>
      </c>
      <c r="Y92" s="171">
        <f t="shared" si="52"/>
        <v>578.667985253559</v>
      </c>
      <c r="Z92" s="51">
        <f t="shared" si="53"/>
        <v>1.0368639967823583</v>
      </c>
      <c r="AA92" s="54">
        <f t="shared" si="54"/>
        <v>0.8407005379316419</v>
      </c>
    </row>
    <row r="93" spans="1:27" ht="13.5">
      <c r="A93" s="22" t="s">
        <v>152</v>
      </c>
      <c r="B93" s="68"/>
      <c r="C93" s="69"/>
      <c r="D93" s="74">
        <v>614</v>
      </c>
      <c r="E93" s="74"/>
      <c r="F93" s="74"/>
      <c r="G93" s="74">
        <v>601</v>
      </c>
      <c r="H93" s="74"/>
      <c r="I93" s="74">
        <v>614</v>
      </c>
      <c r="J93" s="74"/>
      <c r="K93" s="74"/>
      <c r="L93" s="74"/>
      <c r="M93" s="74"/>
      <c r="N93" s="74"/>
      <c r="O93" s="140"/>
      <c r="P93" s="131">
        <v>34</v>
      </c>
      <c r="Q93" s="167">
        <f t="shared" si="46"/>
        <v>25.058</v>
      </c>
      <c r="R93" s="46">
        <f t="shared" si="47"/>
        <v>614.0409074010907</v>
      </c>
      <c r="S93" s="44">
        <f t="shared" si="36"/>
        <v>626.8334263052802</v>
      </c>
      <c r="T93" s="163">
        <f t="shared" si="48"/>
        <v>639.6259452094696</v>
      </c>
      <c r="U93" s="44">
        <f t="shared" si="49"/>
        <v>658.8147235657538</v>
      </c>
      <c r="V93" s="161">
        <f t="shared" si="50"/>
        <v>681.2016316480851</v>
      </c>
      <c r="W93" s="47">
        <f t="shared" si="51"/>
        <v>703.5885397304166</v>
      </c>
      <c r="X93" s="53">
        <v>10.1</v>
      </c>
      <c r="Y93" s="171">
        <f t="shared" si="52"/>
        <v>615.3830420022357</v>
      </c>
      <c r="Z93" s="51">
        <f t="shared" si="53"/>
        <v>0.9750024928340814</v>
      </c>
      <c r="AA93" s="54">
        <f t="shared" si="54"/>
        <v>0.7905425617573633</v>
      </c>
    </row>
    <row r="94" spans="1:27" ht="13.5">
      <c r="A94" s="22" t="s">
        <v>153</v>
      </c>
      <c r="B94" s="68"/>
      <c r="C94" s="69"/>
      <c r="D94" s="74">
        <v>646</v>
      </c>
      <c r="E94" s="74">
        <v>8.55</v>
      </c>
      <c r="F94" s="74"/>
      <c r="G94" s="74"/>
      <c r="H94" s="74"/>
      <c r="I94" s="74">
        <v>646</v>
      </c>
      <c r="J94" s="74"/>
      <c r="K94" s="74"/>
      <c r="L94" s="74"/>
      <c r="M94" s="74"/>
      <c r="N94" s="74"/>
      <c r="O94" s="140"/>
      <c r="P94" s="131">
        <v>31.1</v>
      </c>
      <c r="Q94" s="167">
        <f t="shared" si="46"/>
        <v>22.650130000000004</v>
      </c>
      <c r="R94" s="46">
        <f t="shared" si="47"/>
        <v>634.6152542090634</v>
      </c>
      <c r="S94" s="44">
        <f t="shared" si="36"/>
        <v>647.8364053384189</v>
      </c>
      <c r="T94" s="163">
        <f t="shared" si="48"/>
        <v>661.0575564677745</v>
      </c>
      <c r="U94" s="44">
        <f t="shared" si="49"/>
        <v>680.8892831618076</v>
      </c>
      <c r="V94" s="161">
        <f t="shared" si="50"/>
        <v>704.0262976381798</v>
      </c>
      <c r="W94" s="47">
        <f t="shared" si="51"/>
        <v>727.1633121145519</v>
      </c>
      <c r="X94" s="53">
        <v>8.55</v>
      </c>
      <c r="Y94" s="171">
        <f t="shared" si="52"/>
        <v>650.2630514980033</v>
      </c>
      <c r="Z94" s="51">
        <f t="shared" si="53"/>
        <v>0.9227035099376892</v>
      </c>
      <c r="AA94" s="54">
        <f t="shared" si="54"/>
        <v>0.7481379810305588</v>
      </c>
    </row>
    <row r="95" spans="1:27" ht="13.5">
      <c r="A95" s="22" t="s">
        <v>154</v>
      </c>
      <c r="B95" s="68"/>
      <c r="C95" s="69"/>
      <c r="D95" s="74">
        <v>636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140"/>
      <c r="P95" s="131">
        <v>30</v>
      </c>
      <c r="Q95" s="167">
        <f t="shared" si="46"/>
        <v>21.75</v>
      </c>
      <c r="R95" s="46">
        <f t="shared" si="47"/>
        <v>642.9611636349883</v>
      </c>
      <c r="S95" s="44">
        <f t="shared" si="36"/>
        <v>656.356187877384</v>
      </c>
      <c r="T95" s="163">
        <f t="shared" si="48"/>
        <v>669.7512121197797</v>
      </c>
      <c r="U95" s="44">
        <f t="shared" si="49"/>
        <v>689.843748483373</v>
      </c>
      <c r="V95" s="161">
        <f t="shared" si="50"/>
        <v>713.2850409075653</v>
      </c>
      <c r="W95" s="47">
        <f t="shared" si="51"/>
        <v>736.7263333317576</v>
      </c>
      <c r="X95" s="53">
        <v>9</v>
      </c>
      <c r="Y95" s="171">
        <f t="shared" si="52"/>
        <v>639.4247325734675</v>
      </c>
      <c r="Z95" s="51">
        <f t="shared" si="53"/>
        <v>0.9383434350204185</v>
      </c>
      <c r="AA95" s="54">
        <f t="shared" si="54"/>
        <v>0.7608190013679068</v>
      </c>
    </row>
    <row r="96" spans="1:27" ht="13.5">
      <c r="A96" s="22"/>
      <c r="B96" s="68"/>
      <c r="C96" s="69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140"/>
      <c r="P96" s="131"/>
      <c r="Q96" s="167"/>
      <c r="R96" s="46"/>
      <c r="S96" s="44"/>
      <c r="T96" s="163"/>
      <c r="U96" s="44"/>
      <c r="V96" s="161"/>
      <c r="W96" s="47"/>
      <c r="X96" s="53"/>
      <c r="Y96" s="171"/>
      <c r="Z96" s="51"/>
      <c r="AA96" s="54"/>
    </row>
    <row r="97" spans="1:27" ht="13.5">
      <c r="A97" s="22" t="s">
        <v>155</v>
      </c>
      <c r="B97" s="68"/>
      <c r="C97" s="69"/>
      <c r="D97" s="74"/>
      <c r="E97" s="74"/>
      <c r="F97" s="74"/>
      <c r="G97" s="74"/>
      <c r="H97" s="74"/>
      <c r="I97" s="74"/>
      <c r="J97" s="74">
        <v>563</v>
      </c>
      <c r="K97" s="74"/>
      <c r="L97" s="74"/>
      <c r="M97" s="74"/>
      <c r="N97" s="74"/>
      <c r="O97" s="140"/>
      <c r="P97" s="131">
        <v>50</v>
      </c>
      <c r="Q97" s="167">
        <f t="shared" si="46"/>
        <v>39.25</v>
      </c>
      <c r="R97" s="46">
        <f t="shared" si="47"/>
        <v>526.8223046115146</v>
      </c>
      <c r="S97" s="44">
        <f t="shared" si="36"/>
        <v>537.7977692909212</v>
      </c>
      <c r="T97" s="163">
        <f aca="true" t="shared" si="55" ref="T97:T102">3600/0.74/(SQRT(Q97)+2.6)</f>
        <v>548.7732339703277</v>
      </c>
      <c r="U97" s="44">
        <f aca="true" t="shared" si="56" ref="U97:U102">3600*1.03/0.74/(SQRT(Q97)+2.6)</f>
        <v>565.2364309894376</v>
      </c>
      <c r="V97" s="161">
        <f aca="true" t="shared" si="57" ref="V97:V113">(U97+W97)/2</f>
        <v>584.4434941783991</v>
      </c>
      <c r="W97" s="47">
        <f aca="true" t="shared" si="58" ref="W97:W102">3600*1.1/0.74/(SQRT(Q97)+2.6)</f>
        <v>603.6505573673606</v>
      </c>
      <c r="X97" s="53">
        <v>13</v>
      </c>
      <c r="Y97" s="171">
        <f t="shared" si="52"/>
        <v>564.4287128891347</v>
      </c>
      <c r="Z97" s="51">
        <f t="shared" si="53"/>
        <v>1.0630217533207817</v>
      </c>
      <c r="AA97" s="54">
        <f aca="true" t="shared" si="59" ref="AA97:AA102">3600/7.4/(Y97)</f>
        <v>0.8619095297195526</v>
      </c>
    </row>
    <row r="98" spans="1:27" ht="13.5">
      <c r="A98" s="22" t="s">
        <v>156</v>
      </c>
      <c r="B98" s="68"/>
      <c r="C98" s="69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140"/>
      <c r="P98" s="131">
        <v>40</v>
      </c>
      <c r="Q98" s="167">
        <f>(0.003*(P98)+0.635)*(P98)</f>
        <v>30.2</v>
      </c>
      <c r="R98" s="46">
        <f>3600*0.96/0.74/(SQRT(Q98)+2.6)</f>
        <v>576.9004480883175</v>
      </c>
      <c r="S98" s="44">
        <f t="shared" si="36"/>
        <v>588.9192074234908</v>
      </c>
      <c r="T98" s="163">
        <f t="shared" si="55"/>
        <v>600.9379667586641</v>
      </c>
      <c r="U98" s="44">
        <f t="shared" si="56"/>
        <v>618.9661057614239</v>
      </c>
      <c r="V98" s="161">
        <f t="shared" si="57"/>
        <v>639.9989345979773</v>
      </c>
      <c r="W98" s="47">
        <f t="shared" si="58"/>
        <v>661.0317634345305</v>
      </c>
      <c r="X98" s="53">
        <v>10.9</v>
      </c>
      <c r="Y98" s="171">
        <f>3600/0.74/(SQRT((X98)*0.85/0.305)+2.6)</f>
        <v>599.7463083690463</v>
      </c>
      <c r="Z98" s="51">
        <f>600/(Y98)</f>
        <v>1.0004229982367772</v>
      </c>
      <c r="AA98" s="54">
        <f t="shared" si="59"/>
        <v>0.8111537823541435</v>
      </c>
    </row>
    <row r="99" spans="1:27" ht="13.5">
      <c r="A99" s="22" t="s">
        <v>157</v>
      </c>
      <c r="B99" s="68"/>
      <c r="C99" s="69"/>
      <c r="D99" s="74">
        <v>612</v>
      </c>
      <c r="E99" s="74"/>
      <c r="F99" s="74">
        <v>612</v>
      </c>
      <c r="G99" s="74"/>
      <c r="H99" s="74"/>
      <c r="I99" s="74">
        <v>622</v>
      </c>
      <c r="J99" s="74"/>
      <c r="K99" s="74"/>
      <c r="L99" s="74"/>
      <c r="M99" s="74"/>
      <c r="N99" s="74"/>
      <c r="O99" s="140"/>
      <c r="P99" s="131">
        <v>35</v>
      </c>
      <c r="Q99" s="167">
        <f>(0.003*(P99)+0.635)*(P99)</f>
        <v>25.9</v>
      </c>
      <c r="R99" s="46">
        <f>3600*0.96/0.74/(SQRT(Q99)+2.6)</f>
        <v>607.3801803608736</v>
      </c>
      <c r="S99" s="44">
        <f t="shared" si="36"/>
        <v>620.0339341183919</v>
      </c>
      <c r="T99" s="163">
        <f t="shared" si="55"/>
        <v>632.6876878759101</v>
      </c>
      <c r="U99" s="44">
        <f t="shared" si="56"/>
        <v>651.6683185121874</v>
      </c>
      <c r="V99" s="161">
        <f t="shared" si="57"/>
        <v>673.8123875878443</v>
      </c>
      <c r="W99" s="47">
        <f t="shared" si="58"/>
        <v>695.9564566635012</v>
      </c>
      <c r="X99" s="53">
        <v>10.15</v>
      </c>
      <c r="Y99" s="171">
        <f>3600/0.74/(SQRT((X99)*0.85/0.305)+2.6)</f>
        <v>614.3637404489896</v>
      </c>
      <c r="Z99" s="51">
        <f>600/(Y99)</f>
        <v>0.9766201364056866</v>
      </c>
      <c r="AA99" s="54">
        <f t="shared" si="59"/>
        <v>0.7918541646532593</v>
      </c>
    </row>
    <row r="100" spans="1:27" ht="13.5">
      <c r="A100" s="22" t="s">
        <v>158</v>
      </c>
      <c r="B100" s="70">
        <v>9</v>
      </c>
      <c r="C100" s="69"/>
      <c r="D100" s="74">
        <v>635</v>
      </c>
      <c r="E100" s="74"/>
      <c r="F100" s="74">
        <v>637</v>
      </c>
      <c r="G100" s="74">
        <v>9.05</v>
      </c>
      <c r="H100" s="74"/>
      <c r="I100" s="74">
        <v>636</v>
      </c>
      <c r="J100" s="74"/>
      <c r="K100" s="74"/>
      <c r="L100" s="74"/>
      <c r="M100" s="74"/>
      <c r="N100" s="74"/>
      <c r="O100" s="180">
        <v>622.5</v>
      </c>
      <c r="P100" s="131">
        <v>31.5</v>
      </c>
      <c r="Q100" s="167">
        <f>(0.003*(P100)+0.635)*(P100)</f>
        <v>22.97925</v>
      </c>
      <c r="R100" s="46">
        <f>3600*0.96/0.74/(SQRT(Q100)+2.6)</f>
        <v>631.6581243511563</v>
      </c>
      <c r="S100" s="44">
        <f t="shared" si="36"/>
        <v>644.8176686084721</v>
      </c>
      <c r="T100" s="163">
        <f t="shared" si="55"/>
        <v>657.9772128657879</v>
      </c>
      <c r="U100" s="44">
        <f t="shared" si="56"/>
        <v>677.7165292517615</v>
      </c>
      <c r="V100" s="161">
        <f t="shared" si="57"/>
        <v>700.7457317020641</v>
      </c>
      <c r="W100" s="47">
        <f t="shared" si="58"/>
        <v>723.7749341523667</v>
      </c>
      <c r="X100" s="53">
        <v>9.4</v>
      </c>
      <c r="Y100" s="171">
        <v>626</v>
      </c>
      <c r="Z100" s="51">
        <f>600/(Y100)</f>
        <v>0.9584664536741214</v>
      </c>
      <c r="AA100" s="54">
        <f t="shared" si="59"/>
        <v>0.7771349624384768</v>
      </c>
    </row>
    <row r="101" spans="1:27" ht="13.5">
      <c r="A101" s="22" t="s">
        <v>159</v>
      </c>
      <c r="B101" s="70">
        <v>9.3</v>
      </c>
      <c r="C101" s="69">
        <v>9.4</v>
      </c>
      <c r="D101" s="74">
        <v>626</v>
      </c>
      <c r="E101" s="74"/>
      <c r="F101" s="74">
        <v>627</v>
      </c>
      <c r="G101" s="74"/>
      <c r="H101" s="74"/>
      <c r="I101" s="74">
        <v>627</v>
      </c>
      <c r="J101" s="74"/>
      <c r="K101" s="74"/>
      <c r="L101" s="74"/>
      <c r="M101" s="74"/>
      <c r="N101" s="74"/>
      <c r="O101" s="180">
        <v>621.6</v>
      </c>
      <c r="P101" s="131">
        <v>31.5</v>
      </c>
      <c r="Q101" s="167">
        <f>(0.003*(P101)+0.635)*(P101)</f>
        <v>22.97925</v>
      </c>
      <c r="R101" s="46">
        <f>3600*0.96/0.74/(SQRT(Q101)+2.6)</f>
        <v>631.6581243511563</v>
      </c>
      <c r="S101" s="44">
        <f t="shared" si="36"/>
        <v>644.8176686084721</v>
      </c>
      <c r="T101" s="163">
        <f t="shared" si="55"/>
        <v>657.9772128657879</v>
      </c>
      <c r="U101" s="44">
        <f t="shared" si="56"/>
        <v>677.7165292517615</v>
      </c>
      <c r="V101" s="161">
        <f t="shared" si="57"/>
        <v>700.7457317020641</v>
      </c>
      <c r="W101" s="47">
        <f t="shared" si="58"/>
        <v>723.7749341523667</v>
      </c>
      <c r="X101" s="53">
        <v>9.6</v>
      </c>
      <c r="Y101" s="171">
        <v>625</v>
      </c>
      <c r="Z101" s="51">
        <f>600/(Y101)</f>
        <v>0.96</v>
      </c>
      <c r="AA101" s="54">
        <f t="shared" si="59"/>
        <v>0.7783783783783783</v>
      </c>
    </row>
    <row r="102" spans="1:27" ht="13.5">
      <c r="A102" s="22" t="s">
        <v>160</v>
      </c>
      <c r="B102" s="70"/>
      <c r="C102" s="69">
        <v>9.3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140"/>
      <c r="P102" s="131">
        <v>31</v>
      </c>
      <c r="Q102" s="168">
        <f>(0.003*(P102)+0.635)*(P102)</f>
        <v>22.567999999999998</v>
      </c>
      <c r="R102" s="46">
        <f>3600*0.96/0.74/(SQRT(Q102)+2.6)</f>
        <v>635.3608778470998</v>
      </c>
      <c r="S102" s="44">
        <f t="shared" si="36"/>
        <v>648.5975628022477</v>
      </c>
      <c r="T102" s="163">
        <f t="shared" si="55"/>
        <v>661.8342477573957</v>
      </c>
      <c r="U102" s="44">
        <f t="shared" si="56"/>
        <v>681.6892751901175</v>
      </c>
      <c r="V102" s="161">
        <f t="shared" si="57"/>
        <v>704.8534738616264</v>
      </c>
      <c r="W102" s="47">
        <f t="shared" si="58"/>
        <v>728.0176725331353</v>
      </c>
      <c r="X102" s="53">
        <v>9.3</v>
      </c>
      <c r="Y102" s="171">
        <f>3600/0.74/(SQRT((X102)*0.85/0.305)+2.6)</f>
        <v>632.5419691563145</v>
      </c>
      <c r="Z102" s="126">
        <f>600/(Y102)</f>
        <v>0.9485536600840588</v>
      </c>
      <c r="AA102" s="54">
        <f t="shared" si="59"/>
        <v>0.769097562230318</v>
      </c>
    </row>
    <row r="103" spans="1:27" ht="13.5">
      <c r="A103" s="136" t="s">
        <v>161</v>
      </c>
      <c r="B103" s="68">
        <v>9.9</v>
      </c>
      <c r="C103" s="69"/>
      <c r="D103" s="74"/>
      <c r="E103" s="74"/>
      <c r="F103" s="74">
        <v>30.75</v>
      </c>
      <c r="G103" s="74"/>
      <c r="H103" s="75">
        <v>9.9</v>
      </c>
      <c r="I103" s="74"/>
      <c r="J103" s="74"/>
      <c r="K103" s="74"/>
      <c r="L103" s="74"/>
      <c r="M103" s="74"/>
      <c r="N103" s="74"/>
      <c r="O103" s="140"/>
      <c r="P103" s="132">
        <v>40</v>
      </c>
      <c r="Q103" s="167">
        <f aca="true" t="shared" si="60" ref="Q103:Q113">(0.003*(P103)+0.635)*(P103)</f>
        <v>30.2</v>
      </c>
      <c r="R103" s="78">
        <f aca="true" t="shared" si="61" ref="R103:R113">3600*0.96/0.74/(SQRT(Q103)+2.6)</f>
        <v>576.9004480883175</v>
      </c>
      <c r="S103" s="44">
        <f t="shared" si="36"/>
        <v>588.9192074234908</v>
      </c>
      <c r="T103" s="164">
        <f aca="true" t="shared" si="62" ref="T103:T113">3600/0.74/(SQRT(Q103)+2.6)</f>
        <v>600.9379667586641</v>
      </c>
      <c r="U103" s="79">
        <f aca="true" t="shared" si="63" ref="U103:U113">3600*1.03/0.74/(SQRT(Q103)+2.6)</f>
        <v>618.9661057614239</v>
      </c>
      <c r="V103" s="161">
        <f t="shared" si="57"/>
        <v>639.9989345979773</v>
      </c>
      <c r="W103" s="125">
        <f aca="true" t="shared" si="64" ref="W103:W113">3600*1.1/0.74/(SQRT(Q103)+2.6)</f>
        <v>661.0317634345305</v>
      </c>
      <c r="X103" s="50">
        <v>9.9</v>
      </c>
      <c r="Y103" s="173">
        <f aca="true" t="shared" si="65" ref="Y103:Y113">3600/0.74/(SQRT((X103)*0.85/0.305)+2.6)</f>
        <v>619.5201336357995</v>
      </c>
      <c r="Z103" s="51">
        <f aca="true" t="shared" si="66" ref="Z103:Z113">600/(Y103)</f>
        <v>0.9684915266252268</v>
      </c>
      <c r="AA103" s="82">
        <f aca="true" t="shared" si="67" ref="AA103:AA113">3600/7.4/(Y103)</f>
        <v>0.7852633999664</v>
      </c>
    </row>
    <row r="104" spans="1:27" ht="13.5">
      <c r="A104" s="136" t="s">
        <v>162</v>
      </c>
      <c r="B104" s="68"/>
      <c r="C104" s="69"/>
      <c r="D104" s="74"/>
      <c r="E104" s="74"/>
      <c r="F104" s="74"/>
      <c r="G104" s="74"/>
      <c r="H104" s="74">
        <v>8.65</v>
      </c>
      <c r="I104" s="74"/>
      <c r="J104" s="74"/>
      <c r="K104" s="74"/>
      <c r="L104" s="74"/>
      <c r="M104" s="74"/>
      <c r="N104" s="74"/>
      <c r="O104" s="140"/>
      <c r="P104" s="131">
        <v>37</v>
      </c>
      <c r="Q104" s="167">
        <f t="shared" si="60"/>
        <v>27.602</v>
      </c>
      <c r="R104" s="46">
        <f t="shared" si="61"/>
        <v>594.6540177568963</v>
      </c>
      <c r="S104" s="44">
        <f t="shared" si="36"/>
        <v>607.0426431268318</v>
      </c>
      <c r="T104" s="163">
        <f t="shared" si="62"/>
        <v>619.4312684967671</v>
      </c>
      <c r="U104" s="44">
        <f t="shared" si="63"/>
        <v>638.0142065516701</v>
      </c>
      <c r="V104" s="161">
        <f t="shared" si="57"/>
        <v>659.6943009490569</v>
      </c>
      <c r="W104" s="64">
        <f t="shared" si="64"/>
        <v>681.3743953464439</v>
      </c>
      <c r="X104" s="53">
        <v>8.65</v>
      </c>
      <c r="Y104" s="171">
        <f t="shared" si="65"/>
        <v>647.7984858989265</v>
      </c>
      <c r="Z104" s="51">
        <f t="shared" si="66"/>
        <v>0.926213958600724</v>
      </c>
      <c r="AA104" s="54">
        <f t="shared" si="67"/>
        <v>0.7509842907573437</v>
      </c>
    </row>
    <row r="105" spans="1:27" ht="13.5">
      <c r="A105" s="136" t="s">
        <v>163</v>
      </c>
      <c r="B105" s="68"/>
      <c r="C105" s="69"/>
      <c r="D105" s="74"/>
      <c r="E105" s="74"/>
      <c r="F105" s="74">
        <v>25.92</v>
      </c>
      <c r="G105" s="74">
        <v>9.1</v>
      </c>
      <c r="H105" s="74"/>
      <c r="I105" s="74"/>
      <c r="J105" s="74"/>
      <c r="K105" s="74"/>
      <c r="L105" s="74"/>
      <c r="M105" s="74"/>
      <c r="N105" s="74"/>
      <c r="O105" s="140"/>
      <c r="P105" s="131">
        <v>35</v>
      </c>
      <c r="Q105" s="167">
        <f t="shared" si="60"/>
        <v>25.9</v>
      </c>
      <c r="R105" s="46">
        <f t="shared" si="61"/>
        <v>607.3801803608736</v>
      </c>
      <c r="S105" s="44">
        <f t="shared" si="36"/>
        <v>620.0339341183919</v>
      </c>
      <c r="T105" s="163">
        <f t="shared" si="62"/>
        <v>632.6876878759101</v>
      </c>
      <c r="U105" s="44">
        <f t="shared" si="63"/>
        <v>651.6683185121874</v>
      </c>
      <c r="V105" s="161">
        <f t="shared" si="57"/>
        <v>673.8123875878443</v>
      </c>
      <c r="W105" s="47">
        <f t="shared" si="64"/>
        <v>695.9564566635012</v>
      </c>
      <c r="X105" s="53">
        <v>9.05</v>
      </c>
      <c r="Y105" s="171">
        <f t="shared" si="65"/>
        <v>638.2592865750438</v>
      </c>
      <c r="Z105" s="51">
        <f t="shared" si="66"/>
        <v>0.9400568274057608</v>
      </c>
      <c r="AA105" s="54">
        <f t="shared" si="67"/>
        <v>0.7622082384371034</v>
      </c>
    </row>
    <row r="106" spans="1:27" ht="13.5">
      <c r="A106" s="136" t="s">
        <v>164</v>
      </c>
      <c r="B106" s="68">
        <v>8.1</v>
      </c>
      <c r="C106" s="69">
        <v>8</v>
      </c>
      <c r="D106" s="74"/>
      <c r="E106" s="67"/>
      <c r="F106" s="74">
        <v>24.68</v>
      </c>
      <c r="G106" s="74">
        <v>8.6</v>
      </c>
      <c r="H106" s="74"/>
      <c r="I106" s="74"/>
      <c r="J106" s="74"/>
      <c r="K106" s="74"/>
      <c r="L106" s="74"/>
      <c r="M106" s="74"/>
      <c r="N106" s="74"/>
      <c r="O106" s="140"/>
      <c r="P106" s="131">
        <v>33</v>
      </c>
      <c r="Q106" s="167">
        <f t="shared" si="60"/>
        <v>24.222</v>
      </c>
      <c r="R106" s="46">
        <f t="shared" si="61"/>
        <v>620.9156981743184</v>
      </c>
      <c r="S106" s="44">
        <f t="shared" si="36"/>
        <v>633.8514418862834</v>
      </c>
      <c r="T106" s="163">
        <f t="shared" si="62"/>
        <v>646.7871855982484</v>
      </c>
      <c r="U106" s="44">
        <f t="shared" si="63"/>
        <v>666.1908011661958</v>
      </c>
      <c r="V106" s="161">
        <f t="shared" si="57"/>
        <v>688.8283526621345</v>
      </c>
      <c r="W106" s="47">
        <f t="shared" si="64"/>
        <v>711.4659041580733</v>
      </c>
      <c r="X106" s="53">
        <v>8.1</v>
      </c>
      <c r="Y106" s="171">
        <f t="shared" si="65"/>
        <v>661.7795713023024</v>
      </c>
      <c r="Z106" s="51">
        <f t="shared" si="66"/>
        <v>0.9066463003976872</v>
      </c>
      <c r="AA106" s="54">
        <f t="shared" si="67"/>
        <v>0.7351186219440707</v>
      </c>
    </row>
    <row r="107" spans="1:27" ht="13.5">
      <c r="A107" s="136" t="s">
        <v>165</v>
      </c>
      <c r="B107" s="68"/>
      <c r="C107" s="69"/>
      <c r="D107" s="67"/>
      <c r="E107" s="74">
        <v>7.85</v>
      </c>
      <c r="F107" s="74">
        <v>22.8</v>
      </c>
      <c r="G107" s="74"/>
      <c r="H107" s="74"/>
      <c r="I107" s="74"/>
      <c r="J107" s="74"/>
      <c r="K107" s="74"/>
      <c r="L107" s="74"/>
      <c r="M107" s="74"/>
      <c r="N107" s="74"/>
      <c r="O107" s="140"/>
      <c r="P107" s="131">
        <v>32</v>
      </c>
      <c r="Q107" s="167">
        <f t="shared" si="60"/>
        <v>23.392</v>
      </c>
      <c r="R107" s="46">
        <f t="shared" si="61"/>
        <v>628.0176005788386</v>
      </c>
      <c r="S107" s="44">
        <f t="shared" si="36"/>
        <v>641.1013005908977</v>
      </c>
      <c r="T107" s="163">
        <f t="shared" si="62"/>
        <v>654.1850006029568</v>
      </c>
      <c r="U107" s="44">
        <f t="shared" si="63"/>
        <v>673.8105506210455</v>
      </c>
      <c r="V107" s="161">
        <f t="shared" si="57"/>
        <v>696.7070256421491</v>
      </c>
      <c r="W107" s="47">
        <f t="shared" si="64"/>
        <v>719.6035006632526</v>
      </c>
      <c r="X107" s="53">
        <v>7.8</v>
      </c>
      <c r="Y107" s="171">
        <f t="shared" si="65"/>
        <v>669.8727938327166</v>
      </c>
      <c r="Z107" s="51">
        <f t="shared" si="66"/>
        <v>0.8956924441834168</v>
      </c>
      <c r="AA107" s="54">
        <f t="shared" si="67"/>
        <v>0.726237116905473</v>
      </c>
    </row>
    <row r="108" spans="1:27" ht="13.5">
      <c r="A108" s="136" t="s">
        <v>166</v>
      </c>
      <c r="B108" s="68">
        <v>7.4</v>
      </c>
      <c r="C108" s="69">
        <v>7.4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140"/>
      <c r="P108" s="131">
        <v>32</v>
      </c>
      <c r="Q108" s="167">
        <f t="shared" si="60"/>
        <v>23.392</v>
      </c>
      <c r="R108" s="46">
        <f t="shared" si="61"/>
        <v>628.0176005788386</v>
      </c>
      <c r="S108" s="44">
        <f t="shared" si="36"/>
        <v>641.1013005908977</v>
      </c>
      <c r="T108" s="163">
        <f t="shared" si="62"/>
        <v>654.1850006029568</v>
      </c>
      <c r="U108" s="44">
        <f t="shared" si="63"/>
        <v>673.8105506210455</v>
      </c>
      <c r="V108" s="161">
        <f t="shared" si="57"/>
        <v>696.7070256421491</v>
      </c>
      <c r="W108" s="47">
        <f t="shared" si="64"/>
        <v>719.6035006632526</v>
      </c>
      <c r="X108" s="53">
        <v>7.4</v>
      </c>
      <c r="Y108" s="171">
        <f t="shared" si="65"/>
        <v>681.2343666137984</v>
      </c>
      <c r="Z108" s="51">
        <f t="shared" si="66"/>
        <v>0.8807541565796381</v>
      </c>
      <c r="AA108" s="54">
        <f t="shared" si="67"/>
        <v>0.7141249918213282</v>
      </c>
    </row>
    <row r="109" spans="1:27" ht="13.5">
      <c r="A109" s="136" t="s">
        <v>167</v>
      </c>
      <c r="B109" s="68"/>
      <c r="C109" s="69"/>
      <c r="D109" s="74"/>
      <c r="E109" s="74"/>
      <c r="F109" s="74">
        <v>22.66</v>
      </c>
      <c r="G109" s="74">
        <v>678</v>
      </c>
      <c r="H109" s="74"/>
      <c r="I109" s="74"/>
      <c r="J109" s="74"/>
      <c r="K109" s="74"/>
      <c r="L109" s="74"/>
      <c r="M109" s="74"/>
      <c r="N109" s="74"/>
      <c r="O109" s="140"/>
      <c r="P109" s="131">
        <v>31</v>
      </c>
      <c r="Q109" s="167">
        <f t="shared" si="60"/>
        <v>22.567999999999998</v>
      </c>
      <c r="R109" s="46">
        <f t="shared" si="61"/>
        <v>635.3608778470998</v>
      </c>
      <c r="S109" s="44">
        <f t="shared" si="36"/>
        <v>648.5975628022477</v>
      </c>
      <c r="T109" s="163">
        <f t="shared" si="62"/>
        <v>661.8342477573957</v>
      </c>
      <c r="U109" s="44">
        <f t="shared" si="63"/>
        <v>681.6892751901175</v>
      </c>
      <c r="V109" s="161">
        <f t="shared" si="57"/>
        <v>704.8534738616264</v>
      </c>
      <c r="W109" s="47">
        <f t="shared" si="64"/>
        <v>728.0176725331353</v>
      </c>
      <c r="X109" s="53">
        <v>7.55</v>
      </c>
      <c r="Y109" s="171">
        <f t="shared" si="65"/>
        <v>676.8935958984832</v>
      </c>
      <c r="Z109" s="51">
        <f t="shared" si="66"/>
        <v>0.8864022405228734</v>
      </c>
      <c r="AA109" s="54">
        <f t="shared" si="67"/>
        <v>0.7187045193428703</v>
      </c>
    </row>
    <row r="110" spans="1:27" ht="13.5">
      <c r="A110" s="136" t="s">
        <v>168</v>
      </c>
      <c r="B110" s="68">
        <v>7.6</v>
      </c>
      <c r="C110" s="69">
        <v>7.4</v>
      </c>
      <c r="D110" s="74"/>
      <c r="E110" s="74">
        <v>7.85</v>
      </c>
      <c r="F110" s="74">
        <v>22.92</v>
      </c>
      <c r="G110" s="74"/>
      <c r="H110" s="74"/>
      <c r="I110" s="74"/>
      <c r="J110" s="74"/>
      <c r="K110" s="74"/>
      <c r="L110" s="74"/>
      <c r="M110" s="74"/>
      <c r="N110" s="74"/>
      <c r="O110" s="140"/>
      <c r="P110" s="131">
        <v>30</v>
      </c>
      <c r="Q110" s="167">
        <f t="shared" si="60"/>
        <v>21.75</v>
      </c>
      <c r="R110" s="46">
        <f t="shared" si="61"/>
        <v>642.9611636349883</v>
      </c>
      <c r="S110" s="44">
        <f t="shared" si="36"/>
        <v>656.356187877384</v>
      </c>
      <c r="T110" s="163">
        <f t="shared" si="62"/>
        <v>669.7512121197797</v>
      </c>
      <c r="U110" s="44">
        <f t="shared" si="63"/>
        <v>689.843748483373</v>
      </c>
      <c r="V110" s="161">
        <f t="shared" si="57"/>
        <v>713.2850409075653</v>
      </c>
      <c r="W110" s="47">
        <f t="shared" si="64"/>
        <v>736.7263333317576</v>
      </c>
      <c r="X110" s="53">
        <v>7.6</v>
      </c>
      <c r="Y110" s="171">
        <f t="shared" si="65"/>
        <v>675.4684362787127</v>
      </c>
      <c r="Z110" s="51">
        <f t="shared" si="66"/>
        <v>0.8882724458681104</v>
      </c>
      <c r="AA110" s="54">
        <f t="shared" si="67"/>
        <v>0.7202209020552246</v>
      </c>
    </row>
    <row r="111" spans="1:27" ht="13.5">
      <c r="A111" s="136" t="s">
        <v>169</v>
      </c>
      <c r="B111" s="68">
        <v>7.2</v>
      </c>
      <c r="C111" s="69">
        <v>7.15</v>
      </c>
      <c r="D111" s="74">
        <v>652</v>
      </c>
      <c r="E111" s="74">
        <v>670</v>
      </c>
      <c r="F111" s="74">
        <v>682</v>
      </c>
      <c r="G111" s="74">
        <v>7.1</v>
      </c>
      <c r="H111" s="74">
        <v>7.1</v>
      </c>
      <c r="I111" s="74">
        <v>692</v>
      </c>
      <c r="J111" s="74">
        <v>7.2</v>
      </c>
      <c r="K111" s="74"/>
      <c r="L111" s="74"/>
      <c r="M111" s="74"/>
      <c r="N111" s="74"/>
      <c r="O111" s="140"/>
      <c r="P111" s="131">
        <v>30</v>
      </c>
      <c r="Q111" s="167">
        <f t="shared" si="60"/>
        <v>21.75</v>
      </c>
      <c r="R111" s="46">
        <f t="shared" si="61"/>
        <v>642.9611636349883</v>
      </c>
      <c r="S111" s="44">
        <f t="shared" si="36"/>
        <v>656.356187877384</v>
      </c>
      <c r="T111" s="163">
        <f t="shared" si="62"/>
        <v>669.7512121197797</v>
      </c>
      <c r="U111" s="44">
        <f t="shared" si="63"/>
        <v>689.843748483373</v>
      </c>
      <c r="V111" s="161">
        <f t="shared" si="57"/>
        <v>713.2850409075653</v>
      </c>
      <c r="W111" s="47">
        <f t="shared" si="64"/>
        <v>736.7263333317576</v>
      </c>
      <c r="X111" s="53">
        <v>7.2</v>
      </c>
      <c r="Y111" s="171">
        <f t="shared" si="65"/>
        <v>687.1800891188019</v>
      </c>
      <c r="Z111" s="51">
        <f t="shared" si="66"/>
        <v>0.8731335635312187</v>
      </c>
      <c r="AA111" s="54">
        <f t="shared" si="67"/>
        <v>0.7079461325928801</v>
      </c>
    </row>
    <row r="112" spans="1:27" ht="13.5">
      <c r="A112" s="136" t="s">
        <v>170</v>
      </c>
      <c r="B112" s="68"/>
      <c r="C112" s="69"/>
      <c r="D112" s="74"/>
      <c r="E112" s="74">
        <v>6.8</v>
      </c>
      <c r="F112" s="74">
        <v>21.58</v>
      </c>
      <c r="G112" s="74">
        <v>6.95</v>
      </c>
      <c r="H112" s="74"/>
      <c r="I112" s="74"/>
      <c r="J112" s="74"/>
      <c r="K112" s="74"/>
      <c r="L112" s="74"/>
      <c r="M112" s="74"/>
      <c r="N112" s="74"/>
      <c r="O112" s="140"/>
      <c r="P112" s="131">
        <v>29</v>
      </c>
      <c r="Q112" s="167">
        <f t="shared" si="60"/>
        <v>20.938</v>
      </c>
      <c r="R112" s="46">
        <f t="shared" si="61"/>
        <v>650.8356426245024</v>
      </c>
      <c r="S112" s="44">
        <f t="shared" si="36"/>
        <v>664.3947185125129</v>
      </c>
      <c r="T112" s="163">
        <f t="shared" si="62"/>
        <v>677.9537944005234</v>
      </c>
      <c r="U112" s="44">
        <f t="shared" si="63"/>
        <v>698.2924082325392</v>
      </c>
      <c r="V112" s="161">
        <f t="shared" si="57"/>
        <v>722.0207910365575</v>
      </c>
      <c r="W112" s="47">
        <f t="shared" si="64"/>
        <v>745.7491738405758</v>
      </c>
      <c r="X112" s="53">
        <v>6.8</v>
      </c>
      <c r="Y112" s="171">
        <f t="shared" si="65"/>
        <v>699.6529858442375</v>
      </c>
      <c r="Z112" s="51">
        <f t="shared" si="66"/>
        <v>0.8575679831852772</v>
      </c>
      <c r="AA112" s="54">
        <f t="shared" si="67"/>
        <v>0.6953253917718463</v>
      </c>
    </row>
    <row r="113" spans="1:27" ht="13.5">
      <c r="A113" s="136" t="s">
        <v>171</v>
      </c>
      <c r="B113" s="68"/>
      <c r="C113" s="69"/>
      <c r="D113" s="74">
        <v>646</v>
      </c>
      <c r="E113" s="74"/>
      <c r="F113" s="74"/>
      <c r="G113" s="74">
        <v>655</v>
      </c>
      <c r="H113" s="74"/>
      <c r="I113" s="74">
        <v>644</v>
      </c>
      <c r="J113" s="74"/>
      <c r="K113" s="74"/>
      <c r="L113" s="74"/>
      <c r="M113" s="74"/>
      <c r="N113" s="74"/>
      <c r="O113" s="140"/>
      <c r="P113" s="131">
        <v>30</v>
      </c>
      <c r="Q113" s="167">
        <f t="shared" si="60"/>
        <v>21.75</v>
      </c>
      <c r="R113" s="46">
        <f t="shared" si="61"/>
        <v>642.9611636349883</v>
      </c>
      <c r="S113" s="44">
        <f t="shared" si="36"/>
        <v>656.356187877384</v>
      </c>
      <c r="T113" s="163">
        <f t="shared" si="62"/>
        <v>669.7512121197797</v>
      </c>
      <c r="U113" s="44">
        <f t="shared" si="63"/>
        <v>689.843748483373</v>
      </c>
      <c r="V113" s="161">
        <f t="shared" si="57"/>
        <v>713.2850409075653</v>
      </c>
      <c r="W113" s="47">
        <f t="shared" si="64"/>
        <v>736.7263333317576</v>
      </c>
      <c r="X113" s="53">
        <v>8.7</v>
      </c>
      <c r="Y113" s="171">
        <f t="shared" si="65"/>
        <v>646.5784975972364</v>
      </c>
      <c r="Z113" s="51">
        <f t="shared" si="66"/>
        <v>0.9279615734665974</v>
      </c>
      <c r="AA113" s="54">
        <f t="shared" si="67"/>
        <v>0.7524012757837275</v>
      </c>
    </row>
    <row r="114" spans="1:27" ht="13.5">
      <c r="A114" s="136"/>
      <c r="B114" s="68"/>
      <c r="C114" s="69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140"/>
      <c r="P114" s="131"/>
      <c r="Q114" s="167"/>
      <c r="R114" s="46"/>
      <c r="S114" s="44"/>
      <c r="T114" s="163"/>
      <c r="U114" s="44"/>
      <c r="V114" s="161"/>
      <c r="W114" s="47"/>
      <c r="X114" s="53"/>
      <c r="Y114" s="171"/>
      <c r="Z114" s="51"/>
      <c r="AA114" s="54"/>
    </row>
    <row r="115" spans="1:27" ht="13.5">
      <c r="A115" s="136" t="s">
        <v>172</v>
      </c>
      <c r="B115" s="68">
        <v>8.9</v>
      </c>
      <c r="C115" s="69">
        <v>9.2</v>
      </c>
      <c r="D115" s="74">
        <v>615</v>
      </c>
      <c r="E115" s="74"/>
      <c r="F115" s="74"/>
      <c r="G115" s="74">
        <v>621</v>
      </c>
      <c r="H115" s="74"/>
      <c r="I115" s="74"/>
      <c r="J115" s="74"/>
      <c r="K115" s="74"/>
      <c r="L115" s="74"/>
      <c r="M115" s="74"/>
      <c r="N115" s="74"/>
      <c r="O115" s="140"/>
      <c r="P115" s="131">
        <v>33.8</v>
      </c>
      <c r="Q115" s="167">
        <f>(0.003*(P115)+0.635)*(P115)</f>
        <v>24.890319999999996</v>
      </c>
      <c r="R115" s="46">
        <f>3600*0.96/0.74/(SQRT(Q115)+2.6)</f>
        <v>615.398339289275</v>
      </c>
      <c r="S115" s="44">
        <f t="shared" si="36"/>
        <v>628.2191380244683</v>
      </c>
      <c r="T115" s="163">
        <f>3600/0.74/(SQRT(Q115)+2.6)</f>
        <v>641.0399367596615</v>
      </c>
      <c r="U115" s="44">
        <f>3600*1.03/0.74/(SQRT(Q115)+2.6)</f>
        <v>660.2711348624513</v>
      </c>
      <c r="V115" s="161">
        <f>(U115+W115)/2</f>
        <v>682.7075326490394</v>
      </c>
      <c r="W115" s="47">
        <f>3600*1.1/0.74/(SQRT(Q115)+2.6)</f>
        <v>705.1439304356277</v>
      </c>
      <c r="X115" s="53">
        <v>9.7</v>
      </c>
      <c r="Y115" s="171">
        <f>3600/0.74/(SQRT((X115)*0.85/0.305)+2.6)</f>
        <v>623.7560912099261</v>
      </c>
      <c r="Z115" s="51">
        <f>600/(Y115)</f>
        <v>0.9619144541517095</v>
      </c>
      <c r="AA115" s="54">
        <f>3600/7.4/(Y115)</f>
        <v>0.779930638501386</v>
      </c>
    </row>
    <row r="116" spans="1:27" ht="13.5">
      <c r="A116" s="136" t="s">
        <v>173</v>
      </c>
      <c r="B116" s="68"/>
      <c r="C116" s="69"/>
      <c r="D116" s="74">
        <v>648</v>
      </c>
      <c r="E116" s="74"/>
      <c r="F116" s="74"/>
      <c r="G116" s="74">
        <v>645</v>
      </c>
      <c r="H116" s="74"/>
      <c r="I116" s="74"/>
      <c r="J116" s="74">
        <v>8.65</v>
      </c>
      <c r="K116" s="74"/>
      <c r="L116" s="74"/>
      <c r="M116" s="74"/>
      <c r="N116" s="74"/>
      <c r="O116" s="140"/>
      <c r="P116" s="131">
        <v>31.1</v>
      </c>
      <c r="Q116" s="167">
        <f>(0.003*(P116)+0.635)*(P116)</f>
        <v>22.650130000000004</v>
      </c>
      <c r="R116" s="46">
        <f>3600*0.96/0.74/(SQRT(Q116)+2.6)</f>
        <v>634.6152542090634</v>
      </c>
      <c r="S116" s="44">
        <f t="shared" si="36"/>
        <v>647.8364053384189</v>
      </c>
      <c r="T116" s="163">
        <f>3600/0.74/(SQRT(Q116)+2.6)</f>
        <v>661.0575564677745</v>
      </c>
      <c r="U116" s="44">
        <f>3600*1.03/0.74/(SQRT(Q116)+2.6)</f>
        <v>680.8892831618076</v>
      </c>
      <c r="V116" s="161">
        <f>(U116+W116)/2</f>
        <v>704.0262976381798</v>
      </c>
      <c r="W116" s="47">
        <f>3600*1.1/0.74/(SQRT(Q116)+2.6)</f>
        <v>727.1633121145519</v>
      </c>
      <c r="X116" s="53">
        <v>8.6</v>
      </c>
      <c r="Y116" s="171">
        <f>3600/0.74/(SQRT((X116)*0.85/0.305)+2.6)</f>
        <v>649.0266379150478</v>
      </c>
      <c r="Z116" s="51">
        <f>600/(Y116)</f>
        <v>0.9244612854835321</v>
      </c>
      <c r="AA116" s="54">
        <f>3600/7.4/(Y116)</f>
        <v>0.749563204446107</v>
      </c>
    </row>
    <row r="117" spans="1:27" ht="13.5">
      <c r="A117" s="136"/>
      <c r="B117" s="68"/>
      <c r="C117" s="69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140"/>
      <c r="P117" s="131"/>
      <c r="Q117" s="167"/>
      <c r="R117" s="46"/>
      <c r="S117" s="44"/>
      <c r="T117" s="163"/>
      <c r="U117" s="44"/>
      <c r="V117" s="161"/>
      <c r="W117" s="47"/>
      <c r="X117" s="53"/>
      <c r="Y117" s="171"/>
      <c r="Z117" s="51"/>
      <c r="AA117" s="54"/>
    </row>
    <row r="118" spans="1:27" ht="13.5">
      <c r="A118" s="136" t="s">
        <v>174</v>
      </c>
      <c r="B118" s="68"/>
      <c r="C118" s="69"/>
      <c r="D118" s="74">
        <v>643</v>
      </c>
      <c r="E118" s="74"/>
      <c r="F118" s="74"/>
      <c r="G118" s="74"/>
      <c r="H118" s="74"/>
      <c r="I118" s="74">
        <v>648</v>
      </c>
      <c r="J118" s="74"/>
      <c r="K118" s="74"/>
      <c r="L118" s="74"/>
      <c r="M118" s="74"/>
      <c r="N118" s="74"/>
      <c r="O118" s="140"/>
      <c r="P118" s="131">
        <v>34</v>
      </c>
      <c r="Q118" s="167">
        <f>(0.003*(P118)+0.635)*(P118)</f>
        <v>25.058</v>
      </c>
      <c r="R118" s="46">
        <f>3600*0.96/0.74/(SQRT(Q118)+2.6)</f>
        <v>614.0409074010907</v>
      </c>
      <c r="S118" s="44">
        <f t="shared" si="36"/>
        <v>626.8334263052802</v>
      </c>
      <c r="T118" s="163">
        <f>3600/0.74/(SQRT(Q118)+2.6)</f>
        <v>639.6259452094696</v>
      </c>
      <c r="U118" s="44">
        <f>3600*1.03/0.74/(SQRT(Q118)+2.6)</f>
        <v>658.8147235657538</v>
      </c>
      <c r="V118" s="161">
        <f>(U118+W118)/2</f>
        <v>681.2016316480851</v>
      </c>
      <c r="W118" s="47">
        <f>3600*1.1/0.74/(SQRT(Q118)+2.6)</f>
        <v>703.5885397304166</v>
      </c>
      <c r="X118" s="53">
        <v>8.75</v>
      </c>
      <c r="Y118" s="171">
        <f>3600/0.74/(SQRT((X118)*0.85/0.305)+2.6)</f>
        <v>645.3665768335406</v>
      </c>
      <c r="Z118" s="51">
        <f>600/(Y118)</f>
        <v>0.9297041736246561</v>
      </c>
      <c r="AA118" s="54">
        <f>3600/7.4/(Y118)</f>
        <v>0.7538141948308021</v>
      </c>
    </row>
    <row r="119" spans="1:27" ht="13.5">
      <c r="A119" s="136" t="s">
        <v>175</v>
      </c>
      <c r="B119" s="68">
        <v>7.6</v>
      </c>
      <c r="C119" s="69">
        <v>7.55</v>
      </c>
      <c r="D119" s="74">
        <v>657</v>
      </c>
      <c r="E119" s="74"/>
      <c r="F119" s="74">
        <v>676</v>
      </c>
      <c r="G119" s="74">
        <v>656</v>
      </c>
      <c r="H119" s="74"/>
      <c r="I119" s="74">
        <v>678</v>
      </c>
      <c r="J119" s="74">
        <v>7.55</v>
      </c>
      <c r="K119" s="74"/>
      <c r="L119" s="74"/>
      <c r="M119" s="74"/>
      <c r="N119" s="74"/>
      <c r="O119" s="140"/>
      <c r="P119" s="131">
        <v>31</v>
      </c>
      <c r="Q119" s="167">
        <f>(0.003*(P119)+0.635)*(P119)</f>
        <v>22.567999999999998</v>
      </c>
      <c r="R119" s="46">
        <f>3600*0.96/0.74/(SQRT(Q119)+2.6)</f>
        <v>635.3608778470998</v>
      </c>
      <c r="S119" s="44">
        <f t="shared" si="36"/>
        <v>648.5975628022477</v>
      </c>
      <c r="T119" s="163">
        <f>3600/0.74/(SQRT(Q119)+2.6)</f>
        <v>661.8342477573957</v>
      </c>
      <c r="U119" s="44">
        <f>3600*1.03/0.74/(SQRT(Q119)+2.6)</f>
        <v>681.6892751901175</v>
      </c>
      <c r="V119" s="161">
        <f>(U119+W119)/2</f>
        <v>704.8534738616264</v>
      </c>
      <c r="W119" s="47">
        <f>3600*1.1/0.74/(SQRT(Q119)+2.6)</f>
        <v>728.0176725331353</v>
      </c>
      <c r="X119" s="53">
        <v>7.6</v>
      </c>
      <c r="Y119" s="171">
        <f>3600/0.74/(SQRT((X119)*0.85/0.305)+2.6)</f>
        <v>675.4684362787127</v>
      </c>
      <c r="Z119" s="51">
        <f>600/(Y119)</f>
        <v>0.8882724458681104</v>
      </c>
      <c r="AA119" s="54">
        <f>3600/7.4/(Y119)</f>
        <v>0.7202209020552246</v>
      </c>
    </row>
    <row r="120" spans="1:27" ht="13.5">
      <c r="A120" s="136"/>
      <c r="B120" s="68"/>
      <c r="C120" s="69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140"/>
      <c r="P120" s="131"/>
      <c r="Q120" s="167"/>
      <c r="R120" s="46"/>
      <c r="S120" s="44"/>
      <c r="T120" s="163"/>
      <c r="U120" s="44"/>
      <c r="V120" s="161"/>
      <c r="W120" s="47"/>
      <c r="X120" s="53"/>
      <c r="Y120" s="171"/>
      <c r="Z120" s="51"/>
      <c r="AA120" s="54"/>
    </row>
    <row r="121" spans="1:27" ht="13.5">
      <c r="A121" s="136" t="s">
        <v>176</v>
      </c>
      <c r="B121" s="68">
        <v>8.1</v>
      </c>
      <c r="C121" s="69"/>
      <c r="D121" s="74"/>
      <c r="E121" s="74"/>
      <c r="F121" s="74">
        <v>658</v>
      </c>
      <c r="G121" s="74">
        <v>8.15</v>
      </c>
      <c r="H121" s="74"/>
      <c r="I121" s="74">
        <v>661</v>
      </c>
      <c r="J121" s="74"/>
      <c r="K121" s="74"/>
      <c r="L121" s="74"/>
      <c r="M121" s="74"/>
      <c r="N121" s="74"/>
      <c r="O121" s="140"/>
      <c r="P121" s="131">
        <v>31</v>
      </c>
      <c r="Q121" s="167">
        <f>(0.003*(P121)+0.635)*(P121)</f>
        <v>22.567999999999998</v>
      </c>
      <c r="R121" s="46">
        <f>3600*0.96/0.74/(SQRT(Q121)+2.6)</f>
        <v>635.3608778470998</v>
      </c>
      <c r="S121" s="44">
        <f t="shared" si="36"/>
        <v>648.5975628022477</v>
      </c>
      <c r="T121" s="163">
        <f>3600/0.74/(SQRT(Q121)+2.6)</f>
        <v>661.8342477573957</v>
      </c>
      <c r="U121" s="44">
        <f>3600*1.03/0.74/(SQRT(Q121)+2.6)</f>
        <v>681.6892751901175</v>
      </c>
      <c r="V121" s="161">
        <f>(U121+W121)/2</f>
        <v>704.8534738616264</v>
      </c>
      <c r="W121" s="47">
        <f>3600*1.1/0.74/(SQRT(Q121)+2.6)</f>
        <v>728.0176725331353</v>
      </c>
      <c r="X121" s="53">
        <v>8.1</v>
      </c>
      <c r="Y121" s="171">
        <f>3600/0.74/(SQRT((X121)*0.85/0.305)+2.6)</f>
        <v>661.7795713023024</v>
      </c>
      <c r="Z121" s="51">
        <f aca="true" t="shared" si="68" ref="Z121:Z128">600/(Y121)</f>
        <v>0.9066463003976872</v>
      </c>
      <c r="AA121" s="54">
        <f aca="true" t="shared" si="69" ref="AA121:AA127">3600/7.4/(Y121)</f>
        <v>0.7351186219440707</v>
      </c>
    </row>
    <row r="122" spans="1:27" ht="13.5">
      <c r="A122" s="136" t="s">
        <v>451</v>
      </c>
      <c r="B122" s="68"/>
      <c r="C122" s="69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183">
        <v>616.9</v>
      </c>
      <c r="O122" s="185">
        <v>616.4</v>
      </c>
      <c r="P122" s="131">
        <v>31</v>
      </c>
      <c r="Q122" s="167">
        <f>(0.003*(P122)+0.635)*(P122)</f>
        <v>22.567999999999998</v>
      </c>
      <c r="R122" s="46">
        <f>3600*0.96/0.74/(SQRT(Q122)+2.6)</f>
        <v>635.3608778470998</v>
      </c>
      <c r="S122" s="44">
        <f>(R122+T122)/2</f>
        <v>648.5975628022477</v>
      </c>
      <c r="T122" s="163">
        <f>3600/0.74/(SQRT(Q122)+2.6)</f>
        <v>661.8342477573957</v>
      </c>
      <c r="U122" s="44">
        <f>3600*1.03/0.74/(SQRT(Q122)+2.6)</f>
        <v>681.6892751901175</v>
      </c>
      <c r="V122" s="161">
        <f>(U122+W122)/2</f>
        <v>704.8534738616264</v>
      </c>
      <c r="W122" s="47">
        <f>3600*1.1/0.74/(SQRT(Q122)+2.6)</f>
        <v>728.0176725331353</v>
      </c>
      <c r="X122" s="53">
        <v>9.8</v>
      </c>
      <c r="Y122" s="171">
        <v>620</v>
      </c>
      <c r="Z122" s="51">
        <f t="shared" si="68"/>
        <v>0.967741935483871</v>
      </c>
      <c r="AA122" s="54">
        <f t="shared" si="69"/>
        <v>0.7846556233653007</v>
      </c>
    </row>
    <row r="123" spans="1:27" ht="13.5">
      <c r="A123" s="136" t="s">
        <v>679</v>
      </c>
      <c r="B123" s="68"/>
      <c r="C123" s="69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86"/>
      <c r="P123" s="131"/>
      <c r="Q123" s="167"/>
      <c r="R123" s="46"/>
      <c r="S123" s="44"/>
      <c r="T123" s="163"/>
      <c r="U123" s="44"/>
      <c r="V123" s="161"/>
      <c r="W123" s="47"/>
      <c r="X123" s="53"/>
      <c r="Y123" s="171">
        <v>601</v>
      </c>
      <c r="Z123" s="51">
        <f t="shared" si="68"/>
        <v>0.9983361064891847</v>
      </c>
      <c r="AA123" s="54">
        <f t="shared" si="69"/>
        <v>0.8094617079642038</v>
      </c>
    </row>
    <row r="124" spans="1:27" ht="13.5">
      <c r="A124" s="136"/>
      <c r="B124" s="68"/>
      <c r="C124" s="69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86"/>
      <c r="P124" s="131"/>
      <c r="Q124" s="167"/>
      <c r="R124" s="46"/>
      <c r="S124" s="44"/>
      <c r="T124" s="163"/>
      <c r="U124" s="44"/>
      <c r="V124" s="161"/>
      <c r="W124" s="47"/>
      <c r="X124" s="53"/>
      <c r="Y124" s="171"/>
      <c r="Z124" s="51"/>
      <c r="AA124" s="54"/>
    </row>
    <row r="125" spans="1:27" ht="13.5">
      <c r="A125" s="137" t="s">
        <v>177</v>
      </c>
      <c r="B125" s="68">
        <v>9</v>
      </c>
      <c r="C125" s="69">
        <v>8.9</v>
      </c>
      <c r="D125" s="74"/>
      <c r="E125" s="74"/>
      <c r="F125" s="74"/>
      <c r="G125" s="74"/>
      <c r="H125" s="74"/>
      <c r="I125" s="74">
        <v>631</v>
      </c>
      <c r="J125" s="74"/>
      <c r="K125" s="74"/>
      <c r="L125" s="74"/>
      <c r="M125" s="74"/>
      <c r="N125" s="74"/>
      <c r="O125" s="185">
        <v>625.2</v>
      </c>
      <c r="P125" s="131">
        <v>31</v>
      </c>
      <c r="Q125" s="167">
        <f>(0.003*(P125)+0.635)*(P125)</f>
        <v>22.567999999999998</v>
      </c>
      <c r="R125" s="46">
        <f>3600*0.96/0.74/(SQRT(Q125)+2.6)</f>
        <v>635.3608778470998</v>
      </c>
      <c r="S125" s="44">
        <f t="shared" si="36"/>
        <v>648.5975628022477</v>
      </c>
      <c r="T125" s="163">
        <f>3600/0.74/(SQRT(Q125)+2.6)</f>
        <v>661.8342477573957</v>
      </c>
      <c r="U125" s="44">
        <f>3600*1.03/0.74/(SQRT(Q125)+2.6)</f>
        <v>681.6892751901175</v>
      </c>
      <c r="V125" s="161">
        <f>(U125+W125)/2</f>
        <v>704.8534738616264</v>
      </c>
      <c r="W125" s="47">
        <f>3600*1.1/0.74/(SQRT(Q125)+2.6)</f>
        <v>728.0176725331353</v>
      </c>
      <c r="X125" s="53">
        <v>9.5</v>
      </c>
      <c r="Y125" s="171">
        <f>3600/0.74/(SQRT((X125)*0.85/0.305)+2.6)</f>
        <v>628.0951876419251</v>
      </c>
      <c r="Z125" s="126">
        <f t="shared" si="68"/>
        <v>0.9552692200247487</v>
      </c>
      <c r="AA125" s="54">
        <f t="shared" si="69"/>
        <v>0.7745426108308773</v>
      </c>
    </row>
    <row r="126" spans="1:27" ht="13.5">
      <c r="A126" s="22" t="s">
        <v>178</v>
      </c>
      <c r="B126" s="68"/>
      <c r="C126" s="69"/>
      <c r="D126" s="74"/>
      <c r="E126" s="74">
        <v>620</v>
      </c>
      <c r="F126" s="74"/>
      <c r="G126" s="74"/>
      <c r="H126" s="74"/>
      <c r="I126" s="74"/>
      <c r="J126" s="74"/>
      <c r="K126" s="74"/>
      <c r="L126" s="74"/>
      <c r="M126" s="74"/>
      <c r="N126" s="183">
        <v>608.8</v>
      </c>
      <c r="O126" s="185">
        <v>606.7</v>
      </c>
      <c r="P126" s="131">
        <v>33</v>
      </c>
      <c r="Q126" s="167">
        <f>(0.003*(P126)+0.635)*(P126)</f>
        <v>24.222</v>
      </c>
      <c r="R126" s="46">
        <f>3600*0.96/0.74/(SQRT(Q126)+2.6)</f>
        <v>620.9156981743184</v>
      </c>
      <c r="S126" s="44">
        <f t="shared" si="36"/>
        <v>633.8514418862834</v>
      </c>
      <c r="T126" s="163">
        <f>3600/0.74/(SQRT(Q126)+2.6)</f>
        <v>646.7871855982484</v>
      </c>
      <c r="U126" s="44">
        <f>3600*1.03/0.74/(SQRT(Q126)+2.6)</f>
        <v>666.1908011661958</v>
      </c>
      <c r="V126" s="161">
        <f>(U126+W126)/2</f>
        <v>688.8283526621345</v>
      </c>
      <c r="W126" s="47">
        <f>3600*1.1/0.74/(SQRT(Q126)+2.6)</f>
        <v>711.4659041580733</v>
      </c>
      <c r="X126" s="53">
        <v>10</v>
      </c>
      <c r="Y126" s="171">
        <v>612</v>
      </c>
      <c r="Z126" s="51">
        <f t="shared" si="68"/>
        <v>0.9803921568627451</v>
      </c>
      <c r="AA126" s="54">
        <f t="shared" si="69"/>
        <v>0.7949125596184419</v>
      </c>
    </row>
    <row r="127" spans="1:27" ht="13.5">
      <c r="A127" s="22" t="s">
        <v>680</v>
      </c>
      <c r="B127" s="11"/>
      <c r="C127" s="81"/>
      <c r="D127" s="81"/>
      <c r="E127" s="81"/>
      <c r="F127" s="81"/>
      <c r="G127" s="81"/>
      <c r="H127" s="81"/>
      <c r="I127" s="81"/>
      <c r="J127" s="81"/>
      <c r="K127" s="67"/>
      <c r="L127" s="67"/>
      <c r="M127" s="67"/>
      <c r="N127" s="67"/>
      <c r="O127" s="142"/>
      <c r="P127" s="131"/>
      <c r="Q127" s="167"/>
      <c r="R127" s="46"/>
      <c r="S127" s="44"/>
      <c r="T127" s="163"/>
      <c r="U127" s="44"/>
      <c r="V127" s="161"/>
      <c r="W127" s="47"/>
      <c r="X127" s="53"/>
      <c r="Y127" s="171">
        <v>594</v>
      </c>
      <c r="Z127" s="51">
        <f t="shared" si="68"/>
        <v>1.0101010101010102</v>
      </c>
      <c r="AA127" s="54">
        <f t="shared" si="69"/>
        <v>0.819000819000819</v>
      </c>
    </row>
    <row r="128" spans="1:27" ht="13.5">
      <c r="A128" s="22"/>
      <c r="B128" s="11"/>
      <c r="C128" s="81"/>
      <c r="D128" s="81"/>
      <c r="E128" s="81"/>
      <c r="F128" s="81"/>
      <c r="G128" s="81"/>
      <c r="H128" s="81"/>
      <c r="I128" s="81"/>
      <c r="J128" s="81"/>
      <c r="K128" s="67"/>
      <c r="L128" s="67"/>
      <c r="M128" s="67"/>
      <c r="N128" s="67"/>
      <c r="O128" s="142"/>
      <c r="P128" s="131"/>
      <c r="Q128" s="167"/>
      <c r="R128" s="46"/>
      <c r="S128" s="44"/>
      <c r="T128" s="163"/>
      <c r="U128" s="44"/>
      <c r="V128" s="161"/>
      <c r="W128" s="47"/>
      <c r="X128" s="53"/>
      <c r="Y128" s="171"/>
      <c r="Z128" s="126"/>
      <c r="AA128" s="54"/>
    </row>
    <row r="129" spans="1:27" ht="13.5">
      <c r="A129" s="22"/>
      <c r="B129" s="11"/>
      <c r="C129" s="81"/>
      <c r="D129" s="81"/>
      <c r="E129" s="81"/>
      <c r="F129" s="81"/>
      <c r="G129" s="81"/>
      <c r="H129" s="81"/>
      <c r="I129" s="81"/>
      <c r="J129" s="81"/>
      <c r="K129" s="67"/>
      <c r="L129" s="67"/>
      <c r="M129" s="67"/>
      <c r="N129" s="67"/>
      <c r="O129" s="142"/>
      <c r="P129" s="131"/>
      <c r="Q129" s="167"/>
      <c r="R129" s="46"/>
      <c r="S129" s="44"/>
      <c r="T129" s="163"/>
      <c r="U129" s="44"/>
      <c r="V129" s="161"/>
      <c r="W129" s="47"/>
      <c r="X129" s="53"/>
      <c r="Y129" s="171"/>
      <c r="Z129" s="51"/>
      <c r="AA129" s="54"/>
    </row>
    <row r="130" spans="1:27" ht="13.5">
      <c r="A130" s="22" t="s">
        <v>179</v>
      </c>
      <c r="B130" s="11"/>
      <c r="C130" s="81"/>
      <c r="D130" s="81"/>
      <c r="E130" s="81"/>
      <c r="F130" s="81"/>
      <c r="G130" s="81"/>
      <c r="H130" s="81"/>
      <c r="I130" s="81"/>
      <c r="J130" s="81"/>
      <c r="K130" s="75">
        <v>569.6</v>
      </c>
      <c r="L130" s="67">
        <v>570.4</v>
      </c>
      <c r="M130" s="67"/>
      <c r="N130" s="67"/>
      <c r="O130" s="142"/>
      <c r="P130" s="131">
        <v>48</v>
      </c>
      <c r="Q130" s="167">
        <f aca="true" t="shared" si="70" ref="Q130:Q135">(0.003*(P130)+0.635)*(P130)</f>
        <v>37.392</v>
      </c>
      <c r="R130" s="46">
        <f aca="true" t="shared" si="71" ref="R130:R135">3600*0.96/0.74/(SQRT(Q130)+2.6)</f>
        <v>535.8948878754793</v>
      </c>
      <c r="S130" s="44">
        <f t="shared" si="36"/>
        <v>547.0593647062185</v>
      </c>
      <c r="T130" s="163">
        <f aca="true" t="shared" si="72" ref="T130:T135">3600/0.74/(SQRT(Q130)+2.6)</f>
        <v>558.2238415369576</v>
      </c>
      <c r="U130" s="44">
        <f aca="true" t="shared" si="73" ref="U130:U135">3600*1.03/0.74/(SQRT(Q130)+2.6)</f>
        <v>574.9705567830663</v>
      </c>
      <c r="V130" s="161">
        <f aca="true" t="shared" si="74" ref="V130:V152">(U130+W130)/2</f>
        <v>594.5083912368598</v>
      </c>
      <c r="W130" s="47">
        <f aca="true" t="shared" si="75" ref="W130:W135">3600*1.1/0.74/(SQRT(Q130)+2.6)</f>
        <v>614.0462256906534</v>
      </c>
      <c r="X130" s="53">
        <v>12.5</v>
      </c>
      <c r="Y130" s="171">
        <f aca="true" t="shared" si="76" ref="Y130:Y135">3600/0.74/(SQRT((X130)*0.85/0.305)+2.6)</f>
        <v>572.1883726628604</v>
      </c>
      <c r="Z130" s="51">
        <f aca="true" t="shared" si="77" ref="Z130:Z135">600/(Y130)</f>
        <v>1.0486057191405505</v>
      </c>
      <c r="AA130" s="54">
        <f aca="true" t="shared" si="78" ref="AA130:AA135">3600/7.4/(Y130)</f>
        <v>0.850220853357203</v>
      </c>
    </row>
    <row r="131" spans="1:27" ht="13.5">
      <c r="A131" s="22" t="s">
        <v>180</v>
      </c>
      <c r="B131" s="11"/>
      <c r="C131" s="81"/>
      <c r="D131" s="81"/>
      <c r="E131" s="81"/>
      <c r="F131" s="81"/>
      <c r="G131" s="81"/>
      <c r="H131" s="81"/>
      <c r="I131" s="81"/>
      <c r="J131" s="81"/>
      <c r="K131" s="75">
        <v>572.5</v>
      </c>
      <c r="L131" s="67">
        <v>573.6</v>
      </c>
      <c r="M131" s="67"/>
      <c r="N131" s="67"/>
      <c r="O131" s="142"/>
      <c r="P131" s="131">
        <v>46</v>
      </c>
      <c r="Q131" s="167">
        <f t="shared" si="70"/>
        <v>35.558</v>
      </c>
      <c r="R131" s="46">
        <f t="shared" si="71"/>
        <v>545.3978060975687</v>
      </c>
      <c r="S131" s="44">
        <f t="shared" si="36"/>
        <v>556.760260391268</v>
      </c>
      <c r="T131" s="163">
        <f t="shared" si="72"/>
        <v>568.1227146849675</v>
      </c>
      <c r="U131" s="44">
        <f t="shared" si="73"/>
        <v>585.1663961255165</v>
      </c>
      <c r="V131" s="161">
        <f t="shared" si="74"/>
        <v>605.0506911394904</v>
      </c>
      <c r="W131" s="47">
        <f t="shared" si="75"/>
        <v>624.9349861534643</v>
      </c>
      <c r="X131" s="53">
        <v>12.4</v>
      </c>
      <c r="Y131" s="171">
        <f t="shared" si="76"/>
        <v>573.7848511572352</v>
      </c>
      <c r="Z131" s="51">
        <f t="shared" si="77"/>
        <v>1.045688116007059</v>
      </c>
      <c r="AA131" s="54">
        <f t="shared" si="78"/>
        <v>0.8478552291949126</v>
      </c>
    </row>
    <row r="132" spans="1:27" ht="13.5">
      <c r="A132" s="22" t="s">
        <v>181</v>
      </c>
      <c r="B132" s="11"/>
      <c r="C132" s="81"/>
      <c r="D132" s="81"/>
      <c r="E132" s="81"/>
      <c r="F132" s="81"/>
      <c r="G132" s="81"/>
      <c r="H132" s="81"/>
      <c r="I132" s="81"/>
      <c r="J132" s="81"/>
      <c r="K132" s="75">
        <v>573.6</v>
      </c>
      <c r="L132" s="67"/>
      <c r="M132" s="67"/>
      <c r="N132" s="67"/>
      <c r="O132" s="142"/>
      <c r="P132" s="131">
        <v>46</v>
      </c>
      <c r="Q132" s="167">
        <f t="shared" si="70"/>
        <v>35.558</v>
      </c>
      <c r="R132" s="46">
        <f t="shared" si="71"/>
        <v>545.3978060975687</v>
      </c>
      <c r="S132" s="44">
        <f t="shared" si="36"/>
        <v>556.760260391268</v>
      </c>
      <c r="T132" s="163">
        <f t="shared" si="72"/>
        <v>568.1227146849675</v>
      </c>
      <c r="U132" s="44">
        <f t="shared" si="73"/>
        <v>585.1663961255165</v>
      </c>
      <c r="V132" s="161">
        <f t="shared" si="74"/>
        <v>605.0506911394904</v>
      </c>
      <c r="W132" s="47">
        <f t="shared" si="75"/>
        <v>624.9349861534643</v>
      </c>
      <c r="X132" s="53">
        <v>12.35</v>
      </c>
      <c r="Y132" s="171">
        <f t="shared" si="76"/>
        <v>574.588863416734</v>
      </c>
      <c r="Z132" s="51">
        <f t="shared" si="77"/>
        <v>1.0442249027107162</v>
      </c>
      <c r="AA132" s="54">
        <f t="shared" si="78"/>
        <v>0.8466688400357157</v>
      </c>
    </row>
    <row r="133" spans="1:27" ht="13.5">
      <c r="A133" s="22" t="s">
        <v>303</v>
      </c>
      <c r="B133" s="11"/>
      <c r="C133" s="81"/>
      <c r="D133" s="81"/>
      <c r="E133" s="81"/>
      <c r="F133" s="81"/>
      <c r="G133" s="81"/>
      <c r="H133" s="81"/>
      <c r="I133" s="81"/>
      <c r="J133" s="81"/>
      <c r="K133" s="75">
        <v>592.5</v>
      </c>
      <c r="L133" s="67"/>
      <c r="M133" s="67"/>
      <c r="N133" s="67"/>
      <c r="O133" s="142"/>
      <c r="P133" s="131">
        <v>44</v>
      </c>
      <c r="Q133" s="167">
        <f t="shared" si="70"/>
        <v>33.748</v>
      </c>
      <c r="R133" s="46">
        <f t="shared" si="71"/>
        <v>555.3694919305387</v>
      </c>
      <c r="S133" s="44">
        <f t="shared" si="36"/>
        <v>566.9396896790917</v>
      </c>
      <c r="T133" s="163">
        <f t="shared" si="72"/>
        <v>578.5098874276446</v>
      </c>
      <c r="U133" s="44">
        <f t="shared" si="73"/>
        <v>595.8651840504739</v>
      </c>
      <c r="V133" s="161">
        <f t="shared" si="74"/>
        <v>616.1130301104415</v>
      </c>
      <c r="W133" s="47">
        <f t="shared" si="75"/>
        <v>636.3608761704091</v>
      </c>
      <c r="X133" s="53">
        <v>11.2</v>
      </c>
      <c r="Y133" s="171">
        <f t="shared" si="76"/>
        <v>594.2277026788339</v>
      </c>
      <c r="Z133" s="51">
        <f t="shared" si="77"/>
        <v>1.0097139485337758</v>
      </c>
      <c r="AA133" s="54">
        <f t="shared" si="78"/>
        <v>0.8186869852976562</v>
      </c>
    </row>
    <row r="134" spans="1:27" ht="13.5">
      <c r="A134" s="22" t="s">
        <v>309</v>
      </c>
      <c r="B134" s="11"/>
      <c r="C134" s="81"/>
      <c r="D134" s="81"/>
      <c r="E134" s="81"/>
      <c r="F134" s="81"/>
      <c r="G134" s="81"/>
      <c r="H134" s="81"/>
      <c r="I134" s="81"/>
      <c r="J134" s="81"/>
      <c r="K134" s="75">
        <v>599.3</v>
      </c>
      <c r="L134" s="67"/>
      <c r="M134" s="67"/>
      <c r="N134" s="67"/>
      <c r="O134" s="142"/>
      <c r="P134" s="131">
        <v>43</v>
      </c>
      <c r="Q134" s="167">
        <f t="shared" si="70"/>
        <v>32.852000000000004</v>
      </c>
      <c r="R134" s="46">
        <f t="shared" si="71"/>
        <v>560.5445576435997</v>
      </c>
      <c r="S134" s="44">
        <f t="shared" si="36"/>
        <v>572.2225692611746</v>
      </c>
      <c r="T134" s="163">
        <f t="shared" si="72"/>
        <v>583.9005808787497</v>
      </c>
      <c r="U134" s="44">
        <f t="shared" si="73"/>
        <v>601.4175983051122</v>
      </c>
      <c r="V134" s="161">
        <f t="shared" si="74"/>
        <v>621.8541186358684</v>
      </c>
      <c r="W134" s="47">
        <f t="shared" si="75"/>
        <v>642.2906389666247</v>
      </c>
      <c r="X134" s="53">
        <v>10.9</v>
      </c>
      <c r="Y134" s="171">
        <f t="shared" si="76"/>
        <v>599.7463083690463</v>
      </c>
      <c r="Z134" s="51">
        <f t="shared" si="77"/>
        <v>1.0004229982367772</v>
      </c>
      <c r="AA134" s="54">
        <f t="shared" si="78"/>
        <v>0.8111537823541435</v>
      </c>
    </row>
    <row r="135" spans="1:27" ht="13.5">
      <c r="A135" s="22" t="s">
        <v>319</v>
      </c>
      <c r="B135" s="11"/>
      <c r="C135" s="81"/>
      <c r="D135" s="81"/>
      <c r="E135" s="81"/>
      <c r="F135" s="81"/>
      <c r="G135" s="81"/>
      <c r="H135" s="81"/>
      <c r="I135" s="81"/>
      <c r="J135" s="81"/>
      <c r="K135" s="75">
        <v>610.3</v>
      </c>
      <c r="L135" s="67"/>
      <c r="M135" s="67"/>
      <c r="N135" s="67"/>
      <c r="O135" s="142"/>
      <c r="P135" s="131">
        <v>43</v>
      </c>
      <c r="Q135" s="167">
        <f t="shared" si="70"/>
        <v>32.852000000000004</v>
      </c>
      <c r="R135" s="46">
        <f t="shared" si="71"/>
        <v>560.5445576435997</v>
      </c>
      <c r="S135" s="44">
        <f t="shared" si="36"/>
        <v>572.2225692611746</v>
      </c>
      <c r="T135" s="163">
        <f t="shared" si="72"/>
        <v>583.9005808787497</v>
      </c>
      <c r="U135" s="44">
        <f t="shared" si="73"/>
        <v>601.4175983051122</v>
      </c>
      <c r="V135" s="161">
        <f t="shared" si="74"/>
        <v>621.8541186358684</v>
      </c>
      <c r="W135" s="47">
        <f t="shared" si="75"/>
        <v>642.2906389666247</v>
      </c>
      <c r="X135" s="53">
        <v>10.3</v>
      </c>
      <c r="Y135" s="171">
        <f t="shared" si="76"/>
        <v>611.3407954771826</v>
      </c>
      <c r="Z135" s="51">
        <f t="shared" si="77"/>
        <v>0.9814493068987314</v>
      </c>
      <c r="AA135" s="54">
        <f t="shared" si="78"/>
        <v>0.7957697082962687</v>
      </c>
    </row>
    <row r="136" spans="1:27" ht="13.5">
      <c r="A136" s="136" t="s">
        <v>182</v>
      </c>
      <c r="B136" s="68"/>
      <c r="C136" s="69"/>
      <c r="D136" s="74"/>
      <c r="E136" s="74"/>
      <c r="F136" s="74">
        <v>30.59</v>
      </c>
      <c r="G136" s="74"/>
      <c r="H136" s="74"/>
      <c r="I136" s="74"/>
      <c r="J136" s="74"/>
      <c r="K136" s="67"/>
      <c r="L136" s="74"/>
      <c r="M136" s="74"/>
      <c r="N136" s="74"/>
      <c r="O136" s="140"/>
      <c r="P136" s="132">
        <v>41</v>
      </c>
      <c r="Q136" s="167">
        <f aca="true" t="shared" si="79" ref="Q136:Q152">(0.003*(P136)+0.635)*(P136)</f>
        <v>31.078</v>
      </c>
      <c r="R136" s="78">
        <f aca="true" t="shared" si="80" ref="R136:R152">3600*0.96/0.74/(SQRT(Q136)+2.6)</f>
        <v>571.3033361192181</v>
      </c>
      <c r="S136" s="44">
        <f aca="true" t="shared" si="81" ref="S136:S203">(R136+T136)/2</f>
        <v>583.2054889550352</v>
      </c>
      <c r="T136" s="164">
        <f aca="true" t="shared" si="82" ref="T136:T152">3600/0.74/(SQRT(Q136)+2.6)</f>
        <v>595.1076417908522</v>
      </c>
      <c r="U136" s="79">
        <f aca="true" t="shared" si="83" ref="U136:U152">3600*1.03/0.74/(SQRT(Q136)+2.6)</f>
        <v>612.9608710445779</v>
      </c>
      <c r="V136" s="161">
        <f t="shared" si="74"/>
        <v>633.7896385072577</v>
      </c>
      <c r="W136" s="80">
        <f aca="true" t="shared" si="84" ref="W136:W152">3600*1.1/0.74/(SQRT(Q136)+2.6)</f>
        <v>654.6184059699375</v>
      </c>
      <c r="X136" s="50">
        <v>10.6</v>
      </c>
      <c r="Y136" s="173">
        <f aca="true" t="shared" si="85" ref="Y136:Y152">3600/0.74/(SQRT((X136)*0.85/0.305)+2.6)</f>
        <v>605.4470334627848</v>
      </c>
      <c r="Z136" s="51">
        <f aca="true" t="shared" si="86" ref="Z136:Z152">600/(Y136)</f>
        <v>0.9910032865606242</v>
      </c>
      <c r="AA136" s="82">
        <f aca="true" t="shared" si="87" ref="AA136:AA152">3600/7.4/(Y136)</f>
        <v>0.803516178292398</v>
      </c>
    </row>
    <row r="137" spans="1:27" ht="13.5">
      <c r="A137" s="136" t="s">
        <v>311</v>
      </c>
      <c r="B137" s="68"/>
      <c r="C137" s="69"/>
      <c r="D137" s="74"/>
      <c r="E137" s="74"/>
      <c r="F137" s="74"/>
      <c r="G137" s="74"/>
      <c r="H137" s="74"/>
      <c r="I137" s="74"/>
      <c r="J137" s="74"/>
      <c r="K137" s="74">
        <v>604.9</v>
      </c>
      <c r="L137" s="74">
        <v>609.2</v>
      </c>
      <c r="M137" s="75">
        <v>611.5</v>
      </c>
      <c r="N137" s="75">
        <v>615.7</v>
      </c>
      <c r="O137" s="141"/>
      <c r="P137" s="132">
        <v>41</v>
      </c>
      <c r="Q137" s="167">
        <f t="shared" si="79"/>
        <v>31.078</v>
      </c>
      <c r="R137" s="78">
        <f t="shared" si="80"/>
        <v>571.3033361192181</v>
      </c>
      <c r="S137" s="44">
        <f t="shared" si="81"/>
        <v>583.2054889550352</v>
      </c>
      <c r="T137" s="164">
        <f>3600/0.74/(SQRT(Q137)+2.6)</f>
        <v>595.1076417908522</v>
      </c>
      <c r="U137" s="79">
        <f>3600*1.03/0.74/(SQRT(Q137)+2.6)</f>
        <v>612.9608710445779</v>
      </c>
      <c r="V137" s="161">
        <f t="shared" si="74"/>
        <v>633.7896385072577</v>
      </c>
      <c r="W137" s="80">
        <f>3600*1.1/0.74/(SQRT(Q137)+2.6)</f>
        <v>654.6184059699375</v>
      </c>
      <c r="X137" s="50">
        <v>10.4</v>
      </c>
      <c r="Y137" s="173">
        <f t="shared" si="85"/>
        <v>609.3540467844202</v>
      </c>
      <c r="Z137" s="51">
        <f t="shared" si="86"/>
        <v>0.9846492415472059</v>
      </c>
      <c r="AA137" s="82">
        <f>3600/7.4/(Y137)</f>
        <v>0.7983642499031398</v>
      </c>
    </row>
    <row r="138" spans="1:27" ht="13.5">
      <c r="A138" s="136" t="s">
        <v>183</v>
      </c>
      <c r="B138" s="68"/>
      <c r="C138" s="69"/>
      <c r="D138" s="74"/>
      <c r="E138" s="74">
        <v>9.4</v>
      </c>
      <c r="F138" s="74"/>
      <c r="G138" s="74"/>
      <c r="H138" s="74">
        <v>10.15</v>
      </c>
      <c r="I138" s="74"/>
      <c r="J138" s="74"/>
      <c r="K138" s="74">
        <v>618.1</v>
      </c>
      <c r="L138" s="74">
        <v>620.7</v>
      </c>
      <c r="M138" s="75">
        <v>629</v>
      </c>
      <c r="N138" s="74">
        <v>631.2</v>
      </c>
      <c r="O138" s="140"/>
      <c r="P138" s="131">
        <v>40</v>
      </c>
      <c r="Q138" s="167">
        <f t="shared" si="79"/>
        <v>30.2</v>
      </c>
      <c r="R138" s="46">
        <f t="shared" si="80"/>
        <v>576.9004480883175</v>
      </c>
      <c r="S138" s="44">
        <f t="shared" si="81"/>
        <v>588.9192074234908</v>
      </c>
      <c r="T138" s="163">
        <f t="shared" si="82"/>
        <v>600.9379667586641</v>
      </c>
      <c r="U138" s="44">
        <f t="shared" si="83"/>
        <v>618.9661057614239</v>
      </c>
      <c r="V138" s="161">
        <f t="shared" si="74"/>
        <v>639.9989345979773</v>
      </c>
      <c r="W138" s="47">
        <f t="shared" si="84"/>
        <v>661.0317634345305</v>
      </c>
      <c r="X138" s="53">
        <v>9.8</v>
      </c>
      <c r="Y138" s="171">
        <f t="shared" si="85"/>
        <v>621.6254932695003</v>
      </c>
      <c r="Z138" s="51">
        <f t="shared" si="86"/>
        <v>0.9652113796753107</v>
      </c>
      <c r="AA138" s="54">
        <f t="shared" si="87"/>
        <v>0.78260382135836</v>
      </c>
    </row>
    <row r="139" spans="1:27" ht="13.5">
      <c r="A139" s="136" t="s">
        <v>362</v>
      </c>
      <c r="B139" s="68"/>
      <c r="C139" s="69"/>
      <c r="D139" s="74"/>
      <c r="E139" s="74"/>
      <c r="F139" s="74"/>
      <c r="G139" s="74"/>
      <c r="H139" s="74"/>
      <c r="I139" s="74"/>
      <c r="J139" s="74"/>
      <c r="K139" s="74">
        <v>633.3</v>
      </c>
      <c r="L139" s="74">
        <v>636.1</v>
      </c>
      <c r="M139" s="75">
        <v>636.4</v>
      </c>
      <c r="N139" s="74">
        <v>640.6</v>
      </c>
      <c r="O139" s="140"/>
      <c r="P139" s="131">
        <v>38</v>
      </c>
      <c r="Q139" s="167">
        <f t="shared" si="79"/>
        <v>28.462</v>
      </c>
      <c r="R139" s="46">
        <f t="shared" si="80"/>
        <v>588.5674456850475</v>
      </c>
      <c r="S139" s="44">
        <f t="shared" si="81"/>
        <v>600.8292674701527</v>
      </c>
      <c r="T139" s="163">
        <f t="shared" si="82"/>
        <v>613.0910892552578</v>
      </c>
      <c r="U139" s="44">
        <f t="shared" si="83"/>
        <v>631.4838219329155</v>
      </c>
      <c r="V139" s="161">
        <f t="shared" si="74"/>
        <v>652.9420100568495</v>
      </c>
      <c r="W139" s="47">
        <f t="shared" si="84"/>
        <v>674.4001981807836</v>
      </c>
      <c r="X139" s="53">
        <v>8.7</v>
      </c>
      <c r="Y139" s="171">
        <f t="shared" si="85"/>
        <v>646.5784975972364</v>
      </c>
      <c r="Z139" s="51">
        <f t="shared" si="86"/>
        <v>0.9279615734665974</v>
      </c>
      <c r="AA139" s="54">
        <f t="shared" si="87"/>
        <v>0.7524012757837275</v>
      </c>
    </row>
    <row r="140" spans="1:27" ht="13.5">
      <c r="A140" s="136" t="s">
        <v>184</v>
      </c>
      <c r="B140" s="68"/>
      <c r="C140" s="69"/>
      <c r="D140" s="74"/>
      <c r="E140" s="74">
        <v>8.4</v>
      </c>
      <c r="F140" s="74">
        <v>28.19</v>
      </c>
      <c r="G140" s="74"/>
      <c r="H140" s="74"/>
      <c r="I140" s="74"/>
      <c r="J140" s="74"/>
      <c r="K140" s="74">
        <v>637.9</v>
      </c>
      <c r="L140" s="74">
        <v>654.7</v>
      </c>
      <c r="M140" s="74">
        <v>650.4</v>
      </c>
      <c r="N140" s="74"/>
      <c r="O140" s="140"/>
      <c r="P140" s="131">
        <v>37</v>
      </c>
      <c r="Q140" s="167">
        <f t="shared" si="79"/>
        <v>27.602</v>
      </c>
      <c r="R140" s="46">
        <f t="shared" si="80"/>
        <v>594.6540177568963</v>
      </c>
      <c r="S140" s="44">
        <f t="shared" si="81"/>
        <v>607.0426431268318</v>
      </c>
      <c r="T140" s="163">
        <f t="shared" si="82"/>
        <v>619.4312684967671</v>
      </c>
      <c r="U140" s="44">
        <f t="shared" si="83"/>
        <v>638.0142065516701</v>
      </c>
      <c r="V140" s="161">
        <f t="shared" si="74"/>
        <v>659.6943009490569</v>
      </c>
      <c r="W140" s="47">
        <f t="shared" si="84"/>
        <v>681.3743953464439</v>
      </c>
      <c r="X140" s="53">
        <v>8.6</v>
      </c>
      <c r="Y140" s="171">
        <f t="shared" si="85"/>
        <v>649.0266379150478</v>
      </c>
      <c r="Z140" s="51">
        <f t="shared" si="86"/>
        <v>0.9244612854835321</v>
      </c>
      <c r="AA140" s="54">
        <f t="shared" si="87"/>
        <v>0.749563204446107</v>
      </c>
    </row>
    <row r="141" spans="1:27" ht="13.5">
      <c r="A141" s="136" t="s">
        <v>349</v>
      </c>
      <c r="B141" s="68"/>
      <c r="C141" s="69"/>
      <c r="D141" s="74"/>
      <c r="E141" s="74"/>
      <c r="F141" s="74"/>
      <c r="G141" s="74"/>
      <c r="H141" s="74"/>
      <c r="I141" s="74"/>
      <c r="J141" s="74"/>
      <c r="K141" s="74">
        <v>628.2</v>
      </c>
      <c r="L141" s="74">
        <v>638.8</v>
      </c>
      <c r="M141" s="74">
        <v>637.3</v>
      </c>
      <c r="N141" s="74"/>
      <c r="O141" s="140"/>
      <c r="P141" s="131">
        <v>36</v>
      </c>
      <c r="Q141" s="167">
        <f t="shared" si="79"/>
        <v>26.748</v>
      </c>
      <c r="R141" s="46">
        <f t="shared" si="80"/>
        <v>600.9215507079336</v>
      </c>
      <c r="S141" s="44">
        <f t="shared" si="81"/>
        <v>613.4407496810156</v>
      </c>
      <c r="T141" s="163">
        <f t="shared" si="82"/>
        <v>625.9599486540976</v>
      </c>
      <c r="U141" s="44">
        <f t="shared" si="83"/>
        <v>644.7387471137205</v>
      </c>
      <c r="V141" s="161">
        <f t="shared" si="74"/>
        <v>666.647345316614</v>
      </c>
      <c r="W141" s="47">
        <f t="shared" si="84"/>
        <v>688.5559435195074</v>
      </c>
      <c r="X141" s="53">
        <v>9.4</v>
      </c>
      <c r="Y141" s="171">
        <f t="shared" si="85"/>
        <v>630.30482232319</v>
      </c>
      <c r="Z141" s="51">
        <f t="shared" si="86"/>
        <v>0.9519203705097925</v>
      </c>
      <c r="AA141" s="54">
        <f t="shared" si="87"/>
        <v>0.7718273274403723</v>
      </c>
    </row>
    <row r="142" spans="1:27" ht="13.5">
      <c r="A142" s="136" t="s">
        <v>185</v>
      </c>
      <c r="B142" s="68">
        <v>9.35</v>
      </c>
      <c r="C142" s="69"/>
      <c r="D142" s="74">
        <v>641</v>
      </c>
      <c r="E142" s="74"/>
      <c r="F142" s="74"/>
      <c r="G142" s="74"/>
      <c r="H142" s="74"/>
      <c r="I142" s="74"/>
      <c r="J142" s="74"/>
      <c r="K142" s="74">
        <v>633.3</v>
      </c>
      <c r="L142" s="74">
        <v>656.3</v>
      </c>
      <c r="M142" s="74">
        <v>657.9</v>
      </c>
      <c r="N142" s="74"/>
      <c r="O142" s="140"/>
      <c r="P142" s="131">
        <v>36</v>
      </c>
      <c r="Q142" s="167">
        <f t="shared" si="79"/>
        <v>26.748</v>
      </c>
      <c r="R142" s="46">
        <f t="shared" si="80"/>
        <v>600.9215507079336</v>
      </c>
      <c r="S142" s="44">
        <f t="shared" si="81"/>
        <v>613.4407496810156</v>
      </c>
      <c r="T142" s="163">
        <f t="shared" si="82"/>
        <v>625.9599486540976</v>
      </c>
      <c r="U142" s="44">
        <f t="shared" si="83"/>
        <v>644.7387471137205</v>
      </c>
      <c r="V142" s="161">
        <f t="shared" si="74"/>
        <v>666.647345316614</v>
      </c>
      <c r="W142" s="47">
        <f t="shared" si="84"/>
        <v>688.5559435195074</v>
      </c>
      <c r="X142" s="53">
        <v>9.2</v>
      </c>
      <c r="Y142" s="171">
        <f t="shared" si="85"/>
        <v>634.8072429763489</v>
      </c>
      <c r="Z142" s="51">
        <f t="shared" si="86"/>
        <v>0.9451687998814379</v>
      </c>
      <c r="AA142" s="54">
        <f t="shared" si="87"/>
        <v>0.7663530809849496</v>
      </c>
    </row>
    <row r="143" spans="1:27" ht="13.5">
      <c r="A143" s="22" t="s">
        <v>379</v>
      </c>
      <c r="B143" s="66"/>
      <c r="C143" s="67"/>
      <c r="D143" s="67"/>
      <c r="E143" s="67"/>
      <c r="F143" s="67"/>
      <c r="G143" s="67"/>
      <c r="H143" s="67">
        <v>7.85</v>
      </c>
      <c r="I143" s="67"/>
      <c r="J143" s="67"/>
      <c r="K143" s="67">
        <v>647.8</v>
      </c>
      <c r="L143" s="67">
        <v>647.8</v>
      </c>
      <c r="M143" s="67">
        <v>667.7</v>
      </c>
      <c r="N143" s="67"/>
      <c r="O143" s="142"/>
      <c r="P143" s="131">
        <v>34</v>
      </c>
      <c r="Q143" s="167">
        <f t="shared" si="79"/>
        <v>25.058</v>
      </c>
      <c r="R143" s="46">
        <f t="shared" si="80"/>
        <v>614.0409074010907</v>
      </c>
      <c r="S143" s="44">
        <f t="shared" si="81"/>
        <v>626.8334263052802</v>
      </c>
      <c r="T143" s="163">
        <f t="shared" si="82"/>
        <v>639.6259452094696</v>
      </c>
      <c r="U143" s="44">
        <f t="shared" si="83"/>
        <v>658.8147235657538</v>
      </c>
      <c r="V143" s="161">
        <f t="shared" si="74"/>
        <v>681.2016316480851</v>
      </c>
      <c r="W143" s="47">
        <f t="shared" si="84"/>
        <v>703.5885397304166</v>
      </c>
      <c r="X143" s="53">
        <v>8.7</v>
      </c>
      <c r="Y143" s="171">
        <f t="shared" si="85"/>
        <v>646.5784975972364</v>
      </c>
      <c r="Z143" s="51">
        <f t="shared" si="86"/>
        <v>0.9279615734665974</v>
      </c>
      <c r="AA143" s="54">
        <f t="shared" si="87"/>
        <v>0.7524012757837275</v>
      </c>
    </row>
    <row r="144" spans="1:27" ht="13.5">
      <c r="A144" s="22" t="s">
        <v>380</v>
      </c>
      <c r="B144" s="66"/>
      <c r="C144" s="67"/>
      <c r="D144" s="67"/>
      <c r="E144" s="67"/>
      <c r="F144" s="67"/>
      <c r="G144" s="67"/>
      <c r="H144" s="67"/>
      <c r="I144" s="67"/>
      <c r="J144" s="67"/>
      <c r="K144" s="67">
        <v>641.2</v>
      </c>
      <c r="L144" s="67">
        <v>648.4</v>
      </c>
      <c r="M144" s="67">
        <v>649.8</v>
      </c>
      <c r="N144" s="67">
        <v>651.9</v>
      </c>
      <c r="O144" s="142">
        <v>657.4</v>
      </c>
      <c r="P144" s="131">
        <v>33</v>
      </c>
      <c r="Q144" s="167">
        <f t="shared" si="79"/>
        <v>24.222</v>
      </c>
      <c r="R144" s="46">
        <f t="shared" si="80"/>
        <v>620.9156981743184</v>
      </c>
      <c r="S144" s="44">
        <f t="shared" si="81"/>
        <v>633.8514418862834</v>
      </c>
      <c r="T144" s="163">
        <f t="shared" si="82"/>
        <v>646.7871855982484</v>
      </c>
      <c r="U144" s="44">
        <f t="shared" si="83"/>
        <v>666.1908011661958</v>
      </c>
      <c r="V144" s="161">
        <f t="shared" si="74"/>
        <v>688.8283526621345</v>
      </c>
      <c r="W144" s="47">
        <f t="shared" si="84"/>
        <v>711.4659041580733</v>
      </c>
      <c r="X144" s="53">
        <v>8.55</v>
      </c>
      <c r="Y144" s="171">
        <f t="shared" si="85"/>
        <v>650.2630514980033</v>
      </c>
      <c r="Z144" s="51">
        <f t="shared" si="86"/>
        <v>0.9227035099376892</v>
      </c>
      <c r="AA144" s="54">
        <f t="shared" si="87"/>
        <v>0.7481379810305588</v>
      </c>
    </row>
    <row r="145" spans="1:27" ht="13.5">
      <c r="A145" s="22" t="s">
        <v>186</v>
      </c>
      <c r="B145" s="66"/>
      <c r="C145" s="67"/>
      <c r="D145" s="67"/>
      <c r="E145" s="67"/>
      <c r="F145" s="67">
        <v>688</v>
      </c>
      <c r="G145" s="67"/>
      <c r="H145" s="67"/>
      <c r="I145" s="67"/>
      <c r="J145" s="67"/>
      <c r="K145" s="67"/>
      <c r="L145" s="67"/>
      <c r="M145" s="67"/>
      <c r="N145" s="67"/>
      <c r="O145" s="142"/>
      <c r="P145" s="131">
        <v>31</v>
      </c>
      <c r="Q145" s="167">
        <f t="shared" si="79"/>
        <v>22.567999999999998</v>
      </c>
      <c r="R145" s="46">
        <f t="shared" si="80"/>
        <v>635.3608778470998</v>
      </c>
      <c r="S145" s="44">
        <f t="shared" si="81"/>
        <v>648.5975628022477</v>
      </c>
      <c r="T145" s="163">
        <f t="shared" si="82"/>
        <v>661.8342477573957</v>
      </c>
      <c r="U145" s="44">
        <f t="shared" si="83"/>
        <v>681.6892751901175</v>
      </c>
      <c r="V145" s="161">
        <f t="shared" si="74"/>
        <v>704.8534738616264</v>
      </c>
      <c r="W145" s="47">
        <f t="shared" si="84"/>
        <v>728.0176725331353</v>
      </c>
      <c r="X145" s="53">
        <v>7.15</v>
      </c>
      <c r="Y145" s="171">
        <f t="shared" si="85"/>
        <v>688.6958003871025</v>
      </c>
      <c r="Z145" s="51">
        <f t="shared" si="86"/>
        <v>0.8712119337198683</v>
      </c>
      <c r="AA145" s="54">
        <f t="shared" si="87"/>
        <v>0.7063880543674608</v>
      </c>
    </row>
    <row r="146" spans="1:27" ht="13.5">
      <c r="A146" s="137" t="s">
        <v>187</v>
      </c>
      <c r="B146" s="68">
        <v>11.05</v>
      </c>
      <c r="C146" s="69">
        <v>10.6</v>
      </c>
      <c r="D146" s="74"/>
      <c r="E146" s="74"/>
      <c r="F146" s="74"/>
      <c r="G146" s="74">
        <v>9.95</v>
      </c>
      <c r="H146" s="74"/>
      <c r="I146" s="74"/>
      <c r="J146" s="74"/>
      <c r="K146" s="74"/>
      <c r="L146" s="74"/>
      <c r="M146" s="74"/>
      <c r="N146" s="74"/>
      <c r="O146" s="140"/>
      <c r="P146" s="131">
        <v>39</v>
      </c>
      <c r="Q146" s="167">
        <f t="shared" si="79"/>
        <v>29.328</v>
      </c>
      <c r="R146" s="46">
        <f t="shared" si="80"/>
        <v>582.6524755308104</v>
      </c>
      <c r="S146" s="44">
        <f t="shared" si="81"/>
        <v>594.7910687710357</v>
      </c>
      <c r="T146" s="163">
        <f t="shared" si="82"/>
        <v>606.9296620112609</v>
      </c>
      <c r="U146" s="44">
        <f t="shared" si="83"/>
        <v>625.1375518715987</v>
      </c>
      <c r="V146" s="161">
        <f t="shared" si="74"/>
        <v>646.3800900419928</v>
      </c>
      <c r="W146" s="47">
        <f t="shared" si="84"/>
        <v>667.6226282123871</v>
      </c>
      <c r="X146" s="53">
        <v>10.6</v>
      </c>
      <c r="Y146" s="171">
        <f t="shared" si="85"/>
        <v>605.4470334627848</v>
      </c>
      <c r="Z146" s="51">
        <f t="shared" si="86"/>
        <v>0.9910032865606242</v>
      </c>
      <c r="AA146" s="54">
        <f t="shared" si="87"/>
        <v>0.803516178292398</v>
      </c>
    </row>
    <row r="147" spans="1:27" ht="13.5">
      <c r="A147" s="136" t="s">
        <v>188</v>
      </c>
      <c r="B147" s="68">
        <v>8.6</v>
      </c>
      <c r="C147" s="69">
        <v>8.4</v>
      </c>
      <c r="D147" s="74">
        <v>629</v>
      </c>
      <c r="E147" s="74">
        <v>8.8</v>
      </c>
      <c r="F147" s="74"/>
      <c r="G147" s="74"/>
      <c r="H147" s="74"/>
      <c r="I147" s="74"/>
      <c r="J147" s="74"/>
      <c r="K147" s="74">
        <v>639.9</v>
      </c>
      <c r="L147" s="74">
        <v>643.2</v>
      </c>
      <c r="M147" s="74">
        <v>643.8</v>
      </c>
      <c r="N147" s="74"/>
      <c r="O147" s="140"/>
      <c r="P147" s="131">
        <v>32.5</v>
      </c>
      <c r="Q147" s="167">
        <f t="shared" si="79"/>
        <v>23.806250000000002</v>
      </c>
      <c r="R147" s="46">
        <f t="shared" si="80"/>
        <v>624.4373991591185</v>
      </c>
      <c r="S147" s="44">
        <f t="shared" si="81"/>
        <v>637.4465116416002</v>
      </c>
      <c r="T147" s="163">
        <f t="shared" si="82"/>
        <v>650.4556241240817</v>
      </c>
      <c r="U147" s="44">
        <f t="shared" si="83"/>
        <v>669.9692928478042</v>
      </c>
      <c r="V147" s="161">
        <f t="shared" si="74"/>
        <v>692.7352396921472</v>
      </c>
      <c r="W147" s="47">
        <f t="shared" si="84"/>
        <v>715.50118653649</v>
      </c>
      <c r="X147" s="53">
        <v>8.6</v>
      </c>
      <c r="Y147" s="171">
        <f t="shared" si="85"/>
        <v>649.0266379150478</v>
      </c>
      <c r="Z147" s="51">
        <f t="shared" si="86"/>
        <v>0.9244612854835321</v>
      </c>
      <c r="AA147" s="54">
        <f t="shared" si="87"/>
        <v>0.749563204446107</v>
      </c>
    </row>
    <row r="148" spans="1:27" ht="13.5">
      <c r="A148" s="136" t="s">
        <v>189</v>
      </c>
      <c r="B148" s="68">
        <v>6.7</v>
      </c>
      <c r="C148" s="69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140"/>
      <c r="P148" s="131">
        <v>25.9</v>
      </c>
      <c r="Q148" s="167">
        <f t="shared" si="79"/>
        <v>18.45893</v>
      </c>
      <c r="R148" s="46">
        <f t="shared" si="80"/>
        <v>677.2054928459922</v>
      </c>
      <c r="S148" s="44">
        <f t="shared" si="81"/>
        <v>691.3139406136171</v>
      </c>
      <c r="T148" s="163">
        <f t="shared" si="82"/>
        <v>705.422388381242</v>
      </c>
      <c r="U148" s="44">
        <f t="shared" si="83"/>
        <v>726.5850600326792</v>
      </c>
      <c r="V148" s="161">
        <f t="shared" si="74"/>
        <v>751.2748436260226</v>
      </c>
      <c r="W148" s="47">
        <f t="shared" si="84"/>
        <v>775.9646272193662</v>
      </c>
      <c r="X148" s="53">
        <v>6.7</v>
      </c>
      <c r="Y148" s="171">
        <f t="shared" si="85"/>
        <v>702.9007655747236</v>
      </c>
      <c r="Z148" s="51">
        <f t="shared" si="86"/>
        <v>0.8536055576912237</v>
      </c>
      <c r="AA148" s="54">
        <f t="shared" si="87"/>
        <v>0.6921126143442354</v>
      </c>
    </row>
    <row r="149" spans="1:27" ht="13.5">
      <c r="A149" s="22" t="s">
        <v>190</v>
      </c>
      <c r="B149" s="68"/>
      <c r="C149" s="69"/>
      <c r="D149" s="74">
        <v>654</v>
      </c>
      <c r="E149" s="74"/>
      <c r="F149" s="74">
        <v>24.59</v>
      </c>
      <c r="G149" s="74"/>
      <c r="H149" s="74"/>
      <c r="I149" s="74">
        <v>655</v>
      </c>
      <c r="J149" s="74"/>
      <c r="K149" s="74"/>
      <c r="L149" s="74"/>
      <c r="M149" s="74"/>
      <c r="N149" s="74"/>
      <c r="O149" s="140"/>
      <c r="P149" s="131">
        <v>34</v>
      </c>
      <c r="Q149" s="167">
        <f t="shared" si="79"/>
        <v>25.058</v>
      </c>
      <c r="R149" s="46">
        <f t="shared" si="80"/>
        <v>614.0409074010907</v>
      </c>
      <c r="S149" s="44">
        <f t="shared" si="81"/>
        <v>626.8334263052802</v>
      </c>
      <c r="T149" s="163">
        <f t="shared" si="82"/>
        <v>639.6259452094696</v>
      </c>
      <c r="U149" s="44">
        <f t="shared" si="83"/>
        <v>658.8147235657538</v>
      </c>
      <c r="V149" s="161">
        <f t="shared" si="74"/>
        <v>681.2016316480851</v>
      </c>
      <c r="W149" s="47">
        <f t="shared" si="84"/>
        <v>703.5885397304166</v>
      </c>
      <c r="X149" s="53">
        <v>8.35</v>
      </c>
      <c r="Y149" s="171">
        <f t="shared" si="85"/>
        <v>655.2933394041536</v>
      </c>
      <c r="Z149" s="51">
        <f t="shared" si="86"/>
        <v>0.915620476999765</v>
      </c>
      <c r="AA149" s="54">
        <f t="shared" si="87"/>
        <v>0.7423949813511608</v>
      </c>
    </row>
    <row r="150" spans="1:27" ht="13.5">
      <c r="A150" s="22" t="s">
        <v>191</v>
      </c>
      <c r="B150" s="68"/>
      <c r="C150" s="69">
        <v>10</v>
      </c>
      <c r="D150" s="74">
        <v>623</v>
      </c>
      <c r="E150" s="74"/>
      <c r="F150" s="74"/>
      <c r="G150" s="74"/>
      <c r="H150" s="74"/>
      <c r="I150" s="74">
        <v>616</v>
      </c>
      <c r="J150" s="74"/>
      <c r="K150" s="74">
        <v>609.8</v>
      </c>
      <c r="L150" s="74">
        <v>612.3</v>
      </c>
      <c r="M150" s="74">
        <v>612.8</v>
      </c>
      <c r="N150" s="74">
        <v>616.3</v>
      </c>
      <c r="O150" s="141">
        <v>620</v>
      </c>
      <c r="P150" s="131">
        <v>38</v>
      </c>
      <c r="Q150" s="167">
        <f t="shared" si="79"/>
        <v>28.462</v>
      </c>
      <c r="R150" s="46">
        <f t="shared" si="80"/>
        <v>588.5674456850475</v>
      </c>
      <c r="S150" s="44">
        <f t="shared" si="81"/>
        <v>600.8292674701527</v>
      </c>
      <c r="T150" s="163">
        <f t="shared" si="82"/>
        <v>613.0910892552578</v>
      </c>
      <c r="U150" s="44">
        <f t="shared" si="83"/>
        <v>631.4838219329155</v>
      </c>
      <c r="V150" s="161">
        <f t="shared" si="74"/>
        <v>652.9420100568495</v>
      </c>
      <c r="W150" s="47">
        <f t="shared" si="84"/>
        <v>674.4001981807836</v>
      </c>
      <c r="X150" s="53">
        <v>10.2</v>
      </c>
      <c r="Y150" s="171">
        <f t="shared" si="85"/>
        <v>613.3503050941115</v>
      </c>
      <c r="Z150" s="51">
        <f t="shared" si="86"/>
        <v>0.978233800516227</v>
      </c>
      <c r="AA150" s="54">
        <f t="shared" si="87"/>
        <v>0.7931625409591029</v>
      </c>
    </row>
    <row r="151" spans="1:27" ht="13.5">
      <c r="A151" s="22" t="s">
        <v>304</v>
      </c>
      <c r="B151" s="68"/>
      <c r="C151" s="69"/>
      <c r="D151" s="74"/>
      <c r="E151" s="74"/>
      <c r="F151" s="74"/>
      <c r="G151" s="74"/>
      <c r="H151" s="74"/>
      <c r="I151" s="74"/>
      <c r="J151" s="74"/>
      <c r="K151" s="74">
        <v>593.8</v>
      </c>
      <c r="L151" s="74">
        <v>601.6</v>
      </c>
      <c r="M151" s="74">
        <v>603.2</v>
      </c>
      <c r="N151" s="74"/>
      <c r="O151" s="140"/>
      <c r="P151" s="131">
        <v>40</v>
      </c>
      <c r="Q151" s="167">
        <f t="shared" si="79"/>
        <v>30.2</v>
      </c>
      <c r="R151" s="46">
        <f t="shared" si="80"/>
        <v>576.9004480883175</v>
      </c>
      <c r="S151" s="44">
        <f t="shared" si="81"/>
        <v>588.9192074234908</v>
      </c>
      <c r="T151" s="163">
        <f t="shared" si="82"/>
        <v>600.9379667586641</v>
      </c>
      <c r="U151" s="44">
        <f t="shared" si="83"/>
        <v>618.9661057614239</v>
      </c>
      <c r="V151" s="161">
        <f t="shared" si="74"/>
        <v>639.9989345979773</v>
      </c>
      <c r="W151" s="47">
        <f t="shared" si="84"/>
        <v>661.0317634345305</v>
      </c>
      <c r="X151" s="53">
        <v>11</v>
      </c>
      <c r="Y151" s="171">
        <f t="shared" si="85"/>
        <v>597.8870507509132</v>
      </c>
      <c r="Z151" s="51">
        <f t="shared" si="86"/>
        <v>1.0035340274495543</v>
      </c>
      <c r="AA151" s="54">
        <f t="shared" si="87"/>
        <v>0.8136762384726115</v>
      </c>
    </row>
    <row r="152" spans="1:27" ht="13.5">
      <c r="A152" s="22" t="s">
        <v>452</v>
      </c>
      <c r="B152" s="68"/>
      <c r="C152" s="69"/>
      <c r="D152" s="74"/>
      <c r="E152" s="74"/>
      <c r="F152" s="74"/>
      <c r="G152" s="74"/>
      <c r="H152" s="74"/>
      <c r="I152" s="74"/>
      <c r="J152" s="74"/>
      <c r="K152" s="74"/>
      <c r="L152" s="74">
        <v>603</v>
      </c>
      <c r="M152" s="74"/>
      <c r="N152" s="183">
        <v>600.7</v>
      </c>
      <c r="O152" s="180">
        <v>599.4</v>
      </c>
      <c r="P152" s="131">
        <v>35</v>
      </c>
      <c r="Q152" s="167">
        <f t="shared" si="79"/>
        <v>25.9</v>
      </c>
      <c r="R152" s="46">
        <f t="shared" si="80"/>
        <v>607.3801803608736</v>
      </c>
      <c r="S152" s="44">
        <f t="shared" si="81"/>
        <v>620.0339341183919</v>
      </c>
      <c r="T152" s="163">
        <f t="shared" si="82"/>
        <v>632.6876878759101</v>
      </c>
      <c r="U152" s="44">
        <f t="shared" si="83"/>
        <v>651.6683185121874</v>
      </c>
      <c r="V152" s="161">
        <f t="shared" si="74"/>
        <v>673.8123875878443</v>
      </c>
      <c r="W152" s="47">
        <f t="shared" si="84"/>
        <v>695.9564566635012</v>
      </c>
      <c r="X152" s="53">
        <v>10.8</v>
      </c>
      <c r="Y152" s="171">
        <f t="shared" si="85"/>
        <v>601.6257943114292</v>
      </c>
      <c r="Z152" s="51">
        <f t="shared" si="86"/>
        <v>0.9972976652151526</v>
      </c>
      <c r="AA152" s="54">
        <f t="shared" si="87"/>
        <v>0.8086197285528264</v>
      </c>
    </row>
    <row r="153" spans="1:27" ht="13.5">
      <c r="A153" s="22"/>
      <c r="B153" s="68"/>
      <c r="C153" s="69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140"/>
      <c r="P153" s="131"/>
      <c r="Q153" s="167"/>
      <c r="R153" s="46"/>
      <c r="S153" s="44"/>
      <c r="T153" s="163"/>
      <c r="U153" s="44"/>
      <c r="V153" s="161"/>
      <c r="W153" s="47"/>
      <c r="X153" s="53"/>
      <c r="Y153" s="171"/>
      <c r="Z153" s="51"/>
      <c r="AA153" s="54"/>
    </row>
    <row r="154" spans="1:27" ht="13.5">
      <c r="A154" s="22" t="s">
        <v>192</v>
      </c>
      <c r="B154" s="68">
        <v>10.2</v>
      </c>
      <c r="C154" s="69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140"/>
      <c r="P154" s="131">
        <v>38</v>
      </c>
      <c r="Q154" s="167">
        <f>(0.003*(P154)+0.635)*(P154)</f>
        <v>28.462</v>
      </c>
      <c r="R154" s="46">
        <f>3600*0.96/0.74/(SQRT(Q154)+2.6)</f>
        <v>588.5674456850475</v>
      </c>
      <c r="S154" s="44">
        <f t="shared" si="81"/>
        <v>600.8292674701527</v>
      </c>
      <c r="T154" s="163">
        <f>3600/0.74/(SQRT(Q154)+2.6)</f>
        <v>613.0910892552578</v>
      </c>
      <c r="U154" s="44">
        <f>3600*1.03/0.74/(SQRT(Q154)+2.6)</f>
        <v>631.4838219329155</v>
      </c>
      <c r="V154" s="161">
        <f>(U154+W154)/2</f>
        <v>652.9420100568495</v>
      </c>
      <c r="W154" s="47">
        <f>3600*1.1/0.74/(SQRT(Q154)+2.6)</f>
        <v>674.4001981807836</v>
      </c>
      <c r="X154" s="53">
        <v>10.1</v>
      </c>
      <c r="Y154" s="171">
        <f>3600/0.74/(SQRT((X154)*0.85/0.305)+2.6)</f>
        <v>615.3830420022357</v>
      </c>
      <c r="Z154" s="51">
        <f>600/(Y154)</f>
        <v>0.9750024928340814</v>
      </c>
      <c r="AA154" s="54">
        <f>3600/7.4/(Y154)</f>
        <v>0.7905425617573633</v>
      </c>
    </row>
    <row r="155" spans="1:27" ht="13.5">
      <c r="A155" s="22"/>
      <c r="B155" s="68"/>
      <c r="C155" s="69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140"/>
      <c r="P155" s="131"/>
      <c r="Q155" s="167"/>
      <c r="R155" s="46"/>
      <c r="S155" s="44"/>
      <c r="T155" s="163"/>
      <c r="U155" s="44"/>
      <c r="V155" s="161"/>
      <c r="W155" s="47"/>
      <c r="X155" s="53"/>
      <c r="Y155" s="171"/>
      <c r="Z155" s="51"/>
      <c r="AA155" s="54"/>
    </row>
    <row r="156" spans="1:27" ht="13.5">
      <c r="A156" s="22" t="s">
        <v>193</v>
      </c>
      <c r="B156" s="68"/>
      <c r="C156" s="69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140"/>
      <c r="P156" s="131">
        <v>36</v>
      </c>
      <c r="Q156" s="167">
        <f>(0.003*(P156)+0.635)*(P156)</f>
        <v>26.748</v>
      </c>
      <c r="R156" s="46">
        <f>3600*0.96/0.74/(SQRT(Q156)+2.6)</f>
        <v>600.9215507079336</v>
      </c>
      <c r="S156" s="44">
        <f t="shared" si="81"/>
        <v>613.4407496810156</v>
      </c>
      <c r="T156" s="163">
        <f>3600/0.74/(SQRT(Q156)+2.6)</f>
        <v>625.9599486540976</v>
      </c>
      <c r="U156" s="44">
        <f>3600*1.03/0.74/(SQRT(Q156)+2.6)</f>
        <v>644.7387471137205</v>
      </c>
      <c r="V156" s="161">
        <f>(U156+W156)/2</f>
        <v>666.647345316614</v>
      </c>
      <c r="W156" s="47">
        <f>3600*1.1/0.74/(SQRT(Q156)+2.6)</f>
        <v>688.5559435195074</v>
      </c>
      <c r="X156" s="53">
        <v>9.8</v>
      </c>
      <c r="Y156" s="171">
        <f>3600/0.74/(SQRT((X156)*0.85/0.305)+2.6)</f>
        <v>621.6254932695003</v>
      </c>
      <c r="Z156" s="51">
        <f>600/(Y156)</f>
        <v>0.9652113796753107</v>
      </c>
      <c r="AA156" s="54">
        <f>3600/7.4/(Y156)</f>
        <v>0.78260382135836</v>
      </c>
    </row>
    <row r="157" spans="1:27" ht="13.5">
      <c r="A157" s="22"/>
      <c r="B157" s="68"/>
      <c r="C157" s="69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140"/>
      <c r="P157" s="131"/>
      <c r="Q157" s="167"/>
      <c r="R157" s="46"/>
      <c r="S157" s="44"/>
      <c r="T157" s="163"/>
      <c r="U157" s="44"/>
      <c r="V157" s="161"/>
      <c r="W157" s="47"/>
      <c r="X157" s="53"/>
      <c r="Y157" s="171"/>
      <c r="Z157" s="51"/>
      <c r="AA157" s="54"/>
    </row>
    <row r="158" spans="1:27" ht="13.5">
      <c r="A158" s="22" t="s">
        <v>194</v>
      </c>
      <c r="B158" s="68">
        <v>9</v>
      </c>
      <c r="C158" s="69">
        <v>9.15</v>
      </c>
      <c r="D158" s="74"/>
      <c r="E158" s="74"/>
      <c r="F158" s="74"/>
      <c r="G158" s="74">
        <v>628</v>
      </c>
      <c r="H158" s="74">
        <v>9.45</v>
      </c>
      <c r="I158" s="74"/>
      <c r="J158" s="74"/>
      <c r="K158" s="74"/>
      <c r="L158" s="74"/>
      <c r="M158" s="74"/>
      <c r="N158" s="74"/>
      <c r="O158" s="140"/>
      <c r="P158" s="131">
        <v>35.54</v>
      </c>
      <c r="Q158" s="167">
        <f>(0.003*(P158)+0.635)*(P158)</f>
        <v>26.357174800000003</v>
      </c>
      <c r="R158" s="46">
        <f>3600*0.96/0.74/(SQRT(Q158)+2.6)</f>
        <v>603.8681424256538</v>
      </c>
      <c r="S158" s="44">
        <f t="shared" si="81"/>
        <v>616.4487287261883</v>
      </c>
      <c r="T158" s="163">
        <f>3600/0.74/(SQRT(Q158)+2.6)</f>
        <v>629.0293150267228</v>
      </c>
      <c r="U158" s="44">
        <f>3600*1.03/0.74/(SQRT(Q158)+2.6)</f>
        <v>647.9001944775243</v>
      </c>
      <c r="V158" s="161">
        <f>(U158+W158)/2</f>
        <v>669.9162205034597</v>
      </c>
      <c r="W158" s="47">
        <f>3600*1.1/0.74/(SQRT(Q158)+2.6)</f>
        <v>691.932246529395</v>
      </c>
      <c r="X158" s="53">
        <v>9.4</v>
      </c>
      <c r="Y158" s="171">
        <f>3600/0.74/(SQRT((X158)*0.85/0.305)+2.6)</f>
        <v>630.30482232319</v>
      </c>
      <c r="Z158" s="51">
        <f>600/(Y158)</f>
        <v>0.9519203705097925</v>
      </c>
      <c r="AA158" s="54">
        <f>3600/7.4/(Y158)</f>
        <v>0.7718273274403723</v>
      </c>
    </row>
    <row r="159" spans="1:27" ht="13.5">
      <c r="A159" s="22" t="s">
        <v>195</v>
      </c>
      <c r="B159" s="68"/>
      <c r="C159" s="69"/>
      <c r="D159" s="74"/>
      <c r="E159" s="74"/>
      <c r="F159" s="74"/>
      <c r="G159" s="74">
        <v>646</v>
      </c>
      <c r="H159" s="74"/>
      <c r="I159" s="74"/>
      <c r="J159" s="74"/>
      <c r="K159" s="74"/>
      <c r="L159" s="74"/>
      <c r="M159" s="74"/>
      <c r="N159" s="74"/>
      <c r="O159" s="140"/>
      <c r="P159" s="131">
        <v>32.3</v>
      </c>
      <c r="Q159" s="167">
        <f>(0.003*(P159)+0.635)*(P159)</f>
        <v>23.640369999999997</v>
      </c>
      <c r="R159" s="46">
        <f>3600*0.96/0.74/(SQRT(Q159)+2.6)</f>
        <v>625.8623595014551</v>
      </c>
      <c r="S159" s="44">
        <f t="shared" si="81"/>
        <v>638.9011586577354</v>
      </c>
      <c r="T159" s="163">
        <f>3600/0.74/(SQRT(Q159)+2.6)</f>
        <v>651.9399578140158</v>
      </c>
      <c r="U159" s="44">
        <f>3600*1.03/0.74/(SQRT(Q159)+2.6)</f>
        <v>671.4981565484362</v>
      </c>
      <c r="V159" s="161">
        <f>(U159+W159)/2</f>
        <v>694.3160550719267</v>
      </c>
      <c r="W159" s="47">
        <f>3600*1.1/0.74/(SQRT(Q159)+2.6)</f>
        <v>717.1339535954173</v>
      </c>
      <c r="X159" s="53">
        <v>8.6</v>
      </c>
      <c r="Y159" s="171">
        <f>3600/0.74/(SQRT((X159)*0.85/0.305)+2.6)</f>
        <v>649.0266379150478</v>
      </c>
      <c r="Z159" s="51">
        <f>600/(Y159)</f>
        <v>0.9244612854835321</v>
      </c>
      <c r="AA159" s="54">
        <f>3600/7.4/(Y159)</f>
        <v>0.749563204446107</v>
      </c>
    </row>
    <row r="160" spans="1:27" ht="13.5">
      <c r="A160" s="22" t="s">
        <v>196</v>
      </c>
      <c r="B160" s="68"/>
      <c r="C160" s="69"/>
      <c r="D160" s="74"/>
      <c r="E160" s="74"/>
      <c r="F160" s="74"/>
      <c r="G160" s="74"/>
      <c r="H160" s="74"/>
      <c r="I160" s="74">
        <v>643</v>
      </c>
      <c r="J160" s="74"/>
      <c r="K160" s="74"/>
      <c r="L160" s="74"/>
      <c r="M160" s="74"/>
      <c r="N160" s="74"/>
      <c r="O160" s="140"/>
      <c r="P160" s="131">
        <v>31.1</v>
      </c>
      <c r="Q160" s="167">
        <f>(0.003*(P160)+0.635)*(P160)</f>
        <v>22.650130000000004</v>
      </c>
      <c r="R160" s="46">
        <f>3600*0.96/0.74/(SQRT(Q160)+2.6)</f>
        <v>634.6152542090634</v>
      </c>
      <c r="S160" s="44">
        <f t="shared" si="81"/>
        <v>647.8364053384189</v>
      </c>
      <c r="T160" s="163">
        <f>3600/0.74/(SQRT(Q160)+2.6)</f>
        <v>661.0575564677745</v>
      </c>
      <c r="U160" s="44">
        <f>3600*1.03/0.74/(SQRT(Q160)+2.6)</f>
        <v>680.8892831618076</v>
      </c>
      <c r="V160" s="161">
        <f>(U160+W160)/2</f>
        <v>704.0262976381798</v>
      </c>
      <c r="W160" s="47">
        <f>3600*1.1/0.74/(SQRT(Q160)+2.6)</f>
        <v>727.1633121145519</v>
      </c>
      <c r="X160" s="53">
        <v>8.7</v>
      </c>
      <c r="Y160" s="171">
        <f>3600/0.74/(SQRT((X160)*0.85/0.305)+2.6)</f>
        <v>646.5784975972364</v>
      </c>
      <c r="Z160" s="51">
        <f>600/(Y160)</f>
        <v>0.9279615734665974</v>
      </c>
      <c r="AA160" s="54">
        <f>3600/7.4/(Y160)</f>
        <v>0.7524012757837275</v>
      </c>
    </row>
    <row r="161" spans="1:27" ht="13.5">
      <c r="A161" s="22"/>
      <c r="B161" s="68"/>
      <c r="C161" s="69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140"/>
      <c r="P161" s="131"/>
      <c r="Q161" s="167"/>
      <c r="R161" s="46"/>
      <c r="S161" s="44"/>
      <c r="T161" s="163"/>
      <c r="U161" s="44"/>
      <c r="V161" s="161"/>
      <c r="W161" s="47"/>
      <c r="X161" s="53"/>
      <c r="Y161" s="171"/>
      <c r="Z161" s="51"/>
      <c r="AA161" s="54"/>
    </row>
    <row r="162" spans="1:27" ht="13.5">
      <c r="A162" s="22" t="s">
        <v>197</v>
      </c>
      <c r="B162" s="68"/>
      <c r="C162" s="69"/>
      <c r="D162" s="74">
        <v>600</v>
      </c>
      <c r="E162" s="74"/>
      <c r="F162" s="74"/>
      <c r="G162" s="74"/>
      <c r="H162" s="74"/>
      <c r="I162" s="74">
        <v>602</v>
      </c>
      <c r="J162" s="74"/>
      <c r="K162" s="74"/>
      <c r="L162" s="74"/>
      <c r="M162" s="74"/>
      <c r="N162" s="74"/>
      <c r="O162" s="180">
        <v>586.8</v>
      </c>
      <c r="P162" s="131">
        <v>34</v>
      </c>
      <c r="Q162" s="167">
        <f>(0.003*(P162)+0.635)*(P162)</f>
        <v>25.058</v>
      </c>
      <c r="R162" s="46">
        <f>3600*0.96/0.74/(SQRT(Q162)+2.6)</f>
        <v>614.0409074010907</v>
      </c>
      <c r="S162" s="44">
        <f t="shared" si="81"/>
        <v>626.8334263052802</v>
      </c>
      <c r="T162" s="163">
        <f>3600/0.74/(SQRT(Q162)+2.6)</f>
        <v>639.6259452094696</v>
      </c>
      <c r="U162" s="44">
        <f>3600*1.03/0.74/(SQRT(Q162)+2.6)</f>
        <v>658.8147235657538</v>
      </c>
      <c r="V162" s="161">
        <f>(U162+W162)/2</f>
        <v>681.2016316480851</v>
      </c>
      <c r="W162" s="47">
        <f>3600*1.1/0.74/(SQRT(Q162)+2.6)</f>
        <v>703.5885397304166</v>
      </c>
      <c r="X162" s="53">
        <v>11</v>
      </c>
      <c r="Y162" s="171">
        <f>3600/0.74/(SQRT((X162)*0.85/0.305)+2.6)</f>
        <v>597.8870507509132</v>
      </c>
      <c r="Z162" s="51">
        <f>600/(Y162)</f>
        <v>1.0035340274495543</v>
      </c>
      <c r="AA162" s="54">
        <f>3600/7.4/(Y162)</f>
        <v>0.8136762384726115</v>
      </c>
    </row>
    <row r="163" spans="1:27" ht="13.5">
      <c r="A163" s="22"/>
      <c r="B163" s="68"/>
      <c r="C163" s="69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140"/>
      <c r="P163" s="131"/>
      <c r="Q163" s="167"/>
      <c r="R163" s="46"/>
      <c r="S163" s="44"/>
      <c r="T163" s="163"/>
      <c r="U163" s="44"/>
      <c r="V163" s="161"/>
      <c r="W163" s="47"/>
      <c r="X163" s="53"/>
      <c r="Y163" s="171"/>
      <c r="Z163" s="51"/>
      <c r="AA163" s="54"/>
    </row>
    <row r="164" spans="1:27" ht="13.5">
      <c r="A164" s="22" t="s">
        <v>198</v>
      </c>
      <c r="B164" s="68"/>
      <c r="C164" s="69"/>
      <c r="D164" s="74"/>
      <c r="E164" s="74"/>
      <c r="F164" s="74"/>
      <c r="G164" s="74"/>
      <c r="H164" s="75">
        <v>7</v>
      </c>
      <c r="I164" s="74"/>
      <c r="J164" s="74"/>
      <c r="K164" s="74"/>
      <c r="L164" s="74"/>
      <c r="M164" s="74"/>
      <c r="N164" s="74"/>
      <c r="O164" s="140"/>
      <c r="P164" s="131">
        <v>30</v>
      </c>
      <c r="Q164" s="167">
        <f>(0.003*(P164)+0.635)*(P164)</f>
        <v>21.75</v>
      </c>
      <c r="R164" s="46">
        <f>3600*0.96/0.74/(SQRT(Q164)+2.6)</f>
        <v>642.9611636349883</v>
      </c>
      <c r="S164" s="44">
        <f t="shared" si="81"/>
        <v>656.356187877384</v>
      </c>
      <c r="T164" s="163">
        <f>3600/0.74/(SQRT(Q164)+2.6)</f>
        <v>669.7512121197797</v>
      </c>
      <c r="U164" s="44">
        <f>3600*1.03/0.74/(SQRT(Q164)+2.6)</f>
        <v>689.843748483373</v>
      </c>
      <c r="V164" s="161">
        <f>(U164+W164)/2</f>
        <v>713.2850409075653</v>
      </c>
      <c r="W164" s="47">
        <f>3600*1.1/0.74/(SQRT(Q164)+2.6)</f>
        <v>736.7263333317576</v>
      </c>
      <c r="X164" s="53">
        <v>6.95</v>
      </c>
      <c r="Y164" s="171">
        <f>3600/0.74/(SQRT((X164)*0.85/0.305)+2.6)</f>
        <v>694.8808459355588</v>
      </c>
      <c r="Z164" s="51">
        <f>600/(Y164)</f>
        <v>0.8634573877082262</v>
      </c>
      <c r="AA164" s="54">
        <f>3600/7.4/(Y164)</f>
        <v>0.7001005846282915</v>
      </c>
    </row>
    <row r="165" spans="1:27" ht="13.5">
      <c r="A165" s="22" t="s">
        <v>199</v>
      </c>
      <c r="B165" s="68">
        <v>6.2</v>
      </c>
      <c r="C165" s="69">
        <v>6.2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140"/>
      <c r="P165" s="131">
        <v>26</v>
      </c>
      <c r="Q165" s="167">
        <f>(0.003*(P165)+0.635)*(P165)</f>
        <v>18.538</v>
      </c>
      <c r="R165" s="46">
        <f>3600*0.96/0.74/(SQRT(Q165)+2.6)</f>
        <v>676.3040574733707</v>
      </c>
      <c r="S165" s="44">
        <f t="shared" si="81"/>
        <v>690.3937253373992</v>
      </c>
      <c r="T165" s="163">
        <f>3600/0.74/(SQRT(Q165)+2.6)</f>
        <v>704.4833932014278</v>
      </c>
      <c r="U165" s="44">
        <f>3600*1.03/0.74/(SQRT(Q165)+2.6)</f>
        <v>725.6178949974707</v>
      </c>
      <c r="V165" s="161">
        <f>(U165+W165)/2</f>
        <v>750.2748137595206</v>
      </c>
      <c r="W165" s="47">
        <f>3600*1.1/0.74/(SQRT(Q165)+2.6)</f>
        <v>774.9317325215707</v>
      </c>
      <c r="X165" s="53">
        <v>6.2</v>
      </c>
      <c r="Y165" s="171">
        <f>3600/0.74/(SQRT((X165)*0.85/0.305)+2.6)</f>
        <v>719.9992080000444</v>
      </c>
      <c r="Z165" s="51">
        <f>600/(Y165)</f>
        <v>0.833334250000957</v>
      </c>
      <c r="AA165" s="54">
        <f>3600/7.4/(Y165)</f>
        <v>0.6756764189196948</v>
      </c>
    </row>
    <row r="166" spans="1:27" ht="13.5">
      <c r="A166" s="22"/>
      <c r="B166" s="68"/>
      <c r="C166" s="69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140"/>
      <c r="P166" s="131"/>
      <c r="Q166" s="167"/>
      <c r="R166" s="46"/>
      <c r="S166" s="44"/>
      <c r="T166" s="163"/>
      <c r="U166" s="44"/>
      <c r="V166" s="161"/>
      <c r="W166" s="47"/>
      <c r="X166" s="53"/>
      <c r="Y166" s="171"/>
      <c r="Z166" s="51"/>
      <c r="AA166" s="54"/>
    </row>
    <row r="167" spans="1:27" ht="13.5">
      <c r="A167" s="22" t="s">
        <v>200</v>
      </c>
      <c r="B167" s="68"/>
      <c r="C167" s="69">
        <v>9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40"/>
      <c r="P167" s="131">
        <v>30</v>
      </c>
      <c r="Q167" s="167">
        <f>(0.003*(P167)+0.635)*(P167)</f>
        <v>21.75</v>
      </c>
      <c r="R167" s="46">
        <f>3600*0.96/0.74/(SQRT(Q167)+2.6)</f>
        <v>642.9611636349883</v>
      </c>
      <c r="S167" s="44">
        <f t="shared" si="81"/>
        <v>656.356187877384</v>
      </c>
      <c r="T167" s="163">
        <f>3600/0.74/(SQRT(Q167)+2.6)</f>
        <v>669.7512121197797</v>
      </c>
      <c r="U167" s="44">
        <f>3600*1.03/0.74/(SQRT(Q167)+2.6)</f>
        <v>689.843748483373</v>
      </c>
      <c r="V167" s="161">
        <f>(U167+W167)/2</f>
        <v>713.2850409075653</v>
      </c>
      <c r="W167" s="47">
        <f>3600*1.1/0.74/(SQRT(Q167)+2.6)</f>
        <v>736.7263333317576</v>
      </c>
      <c r="X167" s="53">
        <v>9</v>
      </c>
      <c r="Y167" s="171">
        <f>3600/0.74/(SQRT((X167)*0.85/0.305)+2.6)</f>
        <v>639.4247325734675</v>
      </c>
      <c r="Z167" s="126">
        <f>600/(Y167)</f>
        <v>0.9383434350204185</v>
      </c>
      <c r="AA167" s="54">
        <f>3600/7.4/(Y167)</f>
        <v>0.7608190013679068</v>
      </c>
    </row>
    <row r="168" spans="1:27" ht="13.5">
      <c r="A168" s="22"/>
      <c r="B168" s="68"/>
      <c r="C168" s="69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40"/>
      <c r="P168" s="131"/>
      <c r="Q168" s="167"/>
      <c r="R168" s="46"/>
      <c r="S168" s="44"/>
      <c r="T168" s="163"/>
      <c r="U168" s="60"/>
      <c r="V168" s="161"/>
      <c r="W168" s="47"/>
      <c r="X168" s="53"/>
      <c r="Y168" s="171"/>
      <c r="Z168" s="51"/>
      <c r="AA168" s="54"/>
    </row>
    <row r="169" spans="1:27" ht="13.5">
      <c r="A169" s="22"/>
      <c r="B169" s="68"/>
      <c r="C169" s="69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140"/>
      <c r="P169" s="131"/>
      <c r="Q169" s="167"/>
      <c r="R169" s="46"/>
      <c r="S169" s="44"/>
      <c r="T169" s="163"/>
      <c r="U169" s="60"/>
      <c r="V169" s="161"/>
      <c r="W169" s="47"/>
      <c r="X169" s="53"/>
      <c r="Y169" s="171"/>
      <c r="Z169" s="51"/>
      <c r="AA169" s="54"/>
    </row>
    <row r="170" spans="1:27" ht="13.5">
      <c r="A170" s="22"/>
      <c r="B170" s="68"/>
      <c r="C170" s="69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140"/>
      <c r="P170" s="131"/>
      <c r="Q170" s="167"/>
      <c r="R170" s="46"/>
      <c r="S170" s="44"/>
      <c r="T170" s="163"/>
      <c r="U170" s="60"/>
      <c r="V170" s="161"/>
      <c r="W170" s="47"/>
      <c r="X170" s="53"/>
      <c r="Y170" s="171"/>
      <c r="Z170" s="51"/>
      <c r="AA170" s="54"/>
    </row>
    <row r="171" spans="1:27" ht="14.25" customHeight="1">
      <c r="A171" s="22"/>
      <c r="B171" s="70"/>
      <c r="C171" s="69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140"/>
      <c r="P171" s="131"/>
      <c r="Q171" s="167"/>
      <c r="R171" s="46"/>
      <c r="S171" s="44"/>
      <c r="T171" s="163"/>
      <c r="U171" s="60"/>
      <c r="V171" s="161"/>
      <c r="W171" s="47"/>
      <c r="X171" s="53"/>
      <c r="Y171" s="171"/>
      <c r="Z171" s="51"/>
      <c r="AA171" s="54"/>
    </row>
    <row r="172" spans="1:27" ht="13.5">
      <c r="A172" s="136" t="s">
        <v>201</v>
      </c>
      <c r="B172" s="68"/>
      <c r="C172" s="69"/>
      <c r="D172" s="74"/>
      <c r="E172" s="74"/>
      <c r="F172" s="74">
        <v>30.4</v>
      </c>
      <c r="G172" s="74"/>
      <c r="H172" s="74">
        <v>9.55</v>
      </c>
      <c r="I172" s="74"/>
      <c r="J172" s="74"/>
      <c r="K172" s="74"/>
      <c r="L172" s="74"/>
      <c r="M172" s="74"/>
      <c r="N172" s="74"/>
      <c r="O172" s="140"/>
      <c r="P172" s="132">
        <v>41</v>
      </c>
      <c r="Q172" s="167">
        <f aca="true" t="shared" si="88" ref="Q172:Q178">(0.003*(P172)+0.635)*(P172)</f>
        <v>31.078</v>
      </c>
      <c r="R172" s="78">
        <f aca="true" t="shared" si="89" ref="R172:R178">3600*0.96/0.74/(SQRT(Q172)+2.6)</f>
        <v>571.3033361192181</v>
      </c>
      <c r="S172" s="44">
        <f t="shared" si="81"/>
        <v>583.2054889550352</v>
      </c>
      <c r="T172" s="164">
        <f aca="true" t="shared" si="90" ref="T172:T178">3600/0.74/(SQRT(Q172)+2.6)</f>
        <v>595.1076417908522</v>
      </c>
      <c r="U172" s="79">
        <f aca="true" t="shared" si="91" ref="U172:U178">3600*1.03/0.74/(SQRT(Q172)+2.6)</f>
        <v>612.9608710445779</v>
      </c>
      <c r="V172" s="161">
        <f aca="true" t="shared" si="92" ref="V172:V178">(U172+W172)/2</f>
        <v>633.7896385072577</v>
      </c>
      <c r="W172" s="125">
        <f aca="true" t="shared" si="93" ref="W172:W178">3600*1.1/0.74/(SQRT(Q172)+2.6)</f>
        <v>654.6184059699375</v>
      </c>
      <c r="X172" s="50">
        <v>9.55</v>
      </c>
      <c r="Y172" s="173">
        <f aca="true" t="shared" si="94" ref="Y172:Y178">3600/0.74/(SQRT((X172)*0.85/0.305)+2.6)</f>
        <v>627.0005005273889</v>
      </c>
      <c r="Z172" s="51">
        <f aca="true" t="shared" si="95" ref="Z172:Z188">600/(Y172)</f>
        <v>0.9569370351304697</v>
      </c>
      <c r="AA172" s="82">
        <f aca="true" t="shared" si="96" ref="AA172:AA188">3600/7.4/(Y172)</f>
        <v>0.7758948933490294</v>
      </c>
    </row>
    <row r="173" spans="1:27" ht="13.5">
      <c r="A173" s="136" t="s">
        <v>202</v>
      </c>
      <c r="B173" s="68"/>
      <c r="C173" s="69"/>
      <c r="D173" s="74"/>
      <c r="E173" s="74"/>
      <c r="F173" s="74"/>
      <c r="G173" s="74"/>
      <c r="H173" s="74">
        <v>10.55</v>
      </c>
      <c r="I173" s="74"/>
      <c r="J173" s="74"/>
      <c r="K173" s="74"/>
      <c r="L173" s="74"/>
      <c r="M173" s="74"/>
      <c r="N173" s="74"/>
      <c r="O173" s="140"/>
      <c r="P173" s="131">
        <v>40</v>
      </c>
      <c r="Q173" s="167">
        <f t="shared" si="88"/>
        <v>30.2</v>
      </c>
      <c r="R173" s="46">
        <f t="shared" si="89"/>
        <v>576.9004480883175</v>
      </c>
      <c r="S173" s="44">
        <f t="shared" si="81"/>
        <v>588.9192074234908</v>
      </c>
      <c r="T173" s="163">
        <f t="shared" si="90"/>
        <v>600.9379667586641</v>
      </c>
      <c r="U173" s="44">
        <f t="shared" si="91"/>
        <v>618.9661057614239</v>
      </c>
      <c r="V173" s="161">
        <f t="shared" si="92"/>
        <v>639.9989345979773</v>
      </c>
      <c r="W173" s="64">
        <f t="shared" si="93"/>
        <v>661.0317634345305</v>
      </c>
      <c r="X173" s="53">
        <v>10.55</v>
      </c>
      <c r="Y173" s="171">
        <f t="shared" si="94"/>
        <v>606.415613282413</v>
      </c>
      <c r="Z173" s="51">
        <f t="shared" si="95"/>
        <v>0.9894204351901718</v>
      </c>
      <c r="AA173" s="54">
        <f t="shared" si="96"/>
        <v>0.8022327852893284</v>
      </c>
    </row>
    <row r="174" spans="1:27" ht="13.5">
      <c r="A174" s="136" t="s">
        <v>203</v>
      </c>
      <c r="B174" s="68"/>
      <c r="C174" s="69"/>
      <c r="D174" s="74"/>
      <c r="E174" s="74"/>
      <c r="F174" s="74"/>
      <c r="G174" s="74"/>
      <c r="H174" s="74">
        <v>8.15</v>
      </c>
      <c r="I174" s="74"/>
      <c r="J174" s="74"/>
      <c r="K174" s="74"/>
      <c r="L174" s="74"/>
      <c r="M174" s="74"/>
      <c r="N174" s="74"/>
      <c r="O174" s="140"/>
      <c r="P174" s="131">
        <v>35.5</v>
      </c>
      <c r="Q174" s="167">
        <f t="shared" si="88"/>
        <v>26.32325</v>
      </c>
      <c r="R174" s="46">
        <f t="shared" si="89"/>
        <v>604.1263122876511</v>
      </c>
      <c r="S174" s="44">
        <f>(R174+T174)/2</f>
        <v>616.7122771269771</v>
      </c>
      <c r="T174" s="163">
        <f>3600/0.74/(SQRT(Q174)+2.6)</f>
        <v>629.2982419663033</v>
      </c>
      <c r="U174" s="44">
        <f>3600*1.03/0.74/(SQRT(Q174)+2.6)</f>
        <v>648.1771892252924</v>
      </c>
      <c r="V174" s="161">
        <f>(U174+W174)/2</f>
        <v>670.2026276941131</v>
      </c>
      <c r="W174" s="64">
        <f>3600*1.1/0.74/(SQRT(Q174)+2.6)</f>
        <v>692.2280661629336</v>
      </c>
      <c r="X174" s="53">
        <v>8.15</v>
      </c>
      <c r="Y174" s="171">
        <f t="shared" si="94"/>
        <v>660.4641036437475</v>
      </c>
      <c r="Z174" s="51">
        <f t="shared" si="95"/>
        <v>0.9084520970781453</v>
      </c>
      <c r="AA174" s="54">
        <f>3600/7.4/(Y174)</f>
        <v>0.7365827814147125</v>
      </c>
    </row>
    <row r="175" spans="1:27" ht="13.5">
      <c r="A175" s="136" t="s">
        <v>203</v>
      </c>
      <c r="B175" s="68"/>
      <c r="C175" s="69"/>
      <c r="D175" s="74"/>
      <c r="E175" s="74"/>
      <c r="F175" s="74"/>
      <c r="G175" s="74"/>
      <c r="H175" s="74">
        <v>8.35</v>
      </c>
      <c r="I175" s="74"/>
      <c r="J175" s="74"/>
      <c r="K175" s="74"/>
      <c r="L175" s="74"/>
      <c r="M175" s="74"/>
      <c r="N175" s="74"/>
      <c r="O175" s="140"/>
      <c r="P175" s="131">
        <v>36</v>
      </c>
      <c r="Q175" s="167">
        <f t="shared" si="88"/>
        <v>26.748</v>
      </c>
      <c r="R175" s="46">
        <f t="shared" si="89"/>
        <v>600.9215507079336</v>
      </c>
      <c r="S175" s="44">
        <f t="shared" si="81"/>
        <v>613.4407496810156</v>
      </c>
      <c r="T175" s="163">
        <f t="shared" si="90"/>
        <v>625.9599486540976</v>
      </c>
      <c r="U175" s="44">
        <f t="shared" si="91"/>
        <v>644.7387471137205</v>
      </c>
      <c r="V175" s="161">
        <f t="shared" si="92"/>
        <v>666.647345316614</v>
      </c>
      <c r="W175" s="47">
        <f t="shared" si="93"/>
        <v>688.5559435195074</v>
      </c>
      <c r="X175" s="53">
        <v>8.35</v>
      </c>
      <c r="Y175" s="171">
        <f t="shared" si="94"/>
        <v>655.2933394041536</v>
      </c>
      <c r="Z175" s="51">
        <f t="shared" si="95"/>
        <v>0.915620476999765</v>
      </c>
      <c r="AA175" s="54">
        <f t="shared" si="96"/>
        <v>0.7423949813511608</v>
      </c>
    </row>
    <row r="176" spans="1:27" ht="13.5">
      <c r="A176" s="136" t="s">
        <v>204</v>
      </c>
      <c r="B176" s="68">
        <v>8.25</v>
      </c>
      <c r="C176" s="69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140"/>
      <c r="P176" s="131">
        <v>34</v>
      </c>
      <c r="Q176" s="167">
        <f t="shared" si="88"/>
        <v>25.058</v>
      </c>
      <c r="R176" s="46">
        <f t="shared" si="89"/>
        <v>614.0409074010907</v>
      </c>
      <c r="S176" s="44">
        <f t="shared" si="81"/>
        <v>626.8334263052802</v>
      </c>
      <c r="T176" s="163">
        <f t="shared" si="90"/>
        <v>639.6259452094696</v>
      </c>
      <c r="U176" s="44">
        <f t="shared" si="91"/>
        <v>658.8147235657538</v>
      </c>
      <c r="V176" s="161">
        <f t="shared" si="92"/>
        <v>681.2016316480851</v>
      </c>
      <c r="W176" s="47">
        <f t="shared" si="93"/>
        <v>703.5885397304166</v>
      </c>
      <c r="X176" s="53">
        <v>8.25</v>
      </c>
      <c r="Y176" s="171">
        <f t="shared" si="94"/>
        <v>657.8607267987321</v>
      </c>
      <c r="Z176" s="51">
        <f t="shared" si="95"/>
        <v>0.9120471485198809</v>
      </c>
      <c r="AA176" s="54">
        <f t="shared" si="96"/>
        <v>0.7394976879890925</v>
      </c>
    </row>
    <row r="177" spans="1:27" ht="13.5">
      <c r="A177" s="136" t="s">
        <v>205</v>
      </c>
      <c r="B177" s="68">
        <v>8.1</v>
      </c>
      <c r="C177" s="69">
        <v>8</v>
      </c>
      <c r="D177" s="74"/>
      <c r="E177" s="74"/>
      <c r="F177" s="74">
        <v>24.04</v>
      </c>
      <c r="G177" s="74"/>
      <c r="H177" s="74"/>
      <c r="I177" s="74"/>
      <c r="J177" s="74"/>
      <c r="K177" s="74"/>
      <c r="L177" s="74"/>
      <c r="M177" s="74"/>
      <c r="N177" s="74"/>
      <c r="O177" s="140"/>
      <c r="P177" s="131">
        <v>33</v>
      </c>
      <c r="Q177" s="167">
        <f t="shared" si="88"/>
        <v>24.222</v>
      </c>
      <c r="R177" s="46">
        <f t="shared" si="89"/>
        <v>620.9156981743184</v>
      </c>
      <c r="S177" s="44">
        <f t="shared" si="81"/>
        <v>633.8514418862834</v>
      </c>
      <c r="T177" s="163">
        <f t="shared" si="90"/>
        <v>646.7871855982484</v>
      </c>
      <c r="U177" s="44">
        <f t="shared" si="91"/>
        <v>666.1908011661958</v>
      </c>
      <c r="V177" s="161">
        <f t="shared" si="92"/>
        <v>688.8283526621345</v>
      </c>
      <c r="W177" s="47">
        <f t="shared" si="93"/>
        <v>711.4659041580733</v>
      </c>
      <c r="X177" s="53">
        <v>8.1</v>
      </c>
      <c r="Y177" s="171">
        <f t="shared" si="94"/>
        <v>661.7795713023024</v>
      </c>
      <c r="Z177" s="51">
        <f t="shared" si="95"/>
        <v>0.9066463003976872</v>
      </c>
      <c r="AA177" s="54">
        <f t="shared" si="96"/>
        <v>0.7351186219440707</v>
      </c>
    </row>
    <row r="178" spans="1:27" ht="13.5">
      <c r="A178" s="136" t="s">
        <v>206</v>
      </c>
      <c r="B178" s="68">
        <v>7.95</v>
      </c>
      <c r="C178" s="69">
        <v>7.6</v>
      </c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140"/>
      <c r="P178" s="131">
        <v>32</v>
      </c>
      <c r="Q178" s="167">
        <f t="shared" si="88"/>
        <v>23.392</v>
      </c>
      <c r="R178" s="46">
        <f t="shared" si="89"/>
        <v>628.0176005788386</v>
      </c>
      <c r="S178" s="44">
        <f t="shared" si="81"/>
        <v>641.1013005908977</v>
      </c>
      <c r="T178" s="163">
        <f t="shared" si="90"/>
        <v>654.1850006029568</v>
      </c>
      <c r="U178" s="44">
        <f t="shared" si="91"/>
        <v>673.8105506210455</v>
      </c>
      <c r="V178" s="161">
        <f t="shared" si="92"/>
        <v>696.7070256421491</v>
      </c>
      <c r="W178" s="47">
        <f t="shared" si="93"/>
        <v>719.6035006632526</v>
      </c>
      <c r="X178" s="53">
        <v>7.95</v>
      </c>
      <c r="Y178" s="171">
        <f t="shared" si="94"/>
        <v>665.7825011566525</v>
      </c>
      <c r="Z178" s="51">
        <f t="shared" si="95"/>
        <v>0.9011952085818271</v>
      </c>
      <c r="AA178" s="54">
        <f t="shared" si="96"/>
        <v>0.7306988177690489</v>
      </c>
    </row>
    <row r="179" spans="1:27" ht="13.5">
      <c r="A179" s="136" t="s">
        <v>207</v>
      </c>
      <c r="B179" s="68" t="s">
        <v>446</v>
      </c>
      <c r="C179" s="69"/>
      <c r="D179" s="74"/>
      <c r="E179" s="74"/>
      <c r="F179" s="74"/>
      <c r="G179" s="74"/>
      <c r="H179" s="74"/>
      <c r="I179" s="74"/>
      <c r="J179" s="158"/>
      <c r="K179" s="74"/>
      <c r="L179" s="74"/>
      <c r="M179" s="74"/>
      <c r="N179" s="74"/>
      <c r="O179" s="140"/>
      <c r="P179" s="131"/>
      <c r="Q179" s="167"/>
      <c r="R179" s="46"/>
      <c r="S179" s="44"/>
      <c r="T179" s="163"/>
      <c r="U179" s="44"/>
      <c r="V179" s="161"/>
      <c r="W179" s="47"/>
      <c r="X179" s="53">
        <v>8.25</v>
      </c>
      <c r="Y179" s="171">
        <v>653</v>
      </c>
      <c r="Z179" s="51">
        <f t="shared" si="95"/>
        <v>0.9188361408882083</v>
      </c>
      <c r="AA179" s="54">
        <f t="shared" si="96"/>
        <v>0.7450022763958445</v>
      </c>
    </row>
    <row r="180" spans="1:27" ht="13.5">
      <c r="A180" s="136" t="s">
        <v>208</v>
      </c>
      <c r="B180" s="68"/>
      <c r="C180" s="69"/>
      <c r="D180" s="74"/>
      <c r="E180" s="74"/>
      <c r="F180" s="74">
        <v>22.02</v>
      </c>
      <c r="G180" s="74"/>
      <c r="H180" s="74"/>
      <c r="I180" s="159"/>
      <c r="J180" s="74"/>
      <c r="K180" s="74"/>
      <c r="L180" s="74"/>
      <c r="M180" s="74"/>
      <c r="N180" s="74"/>
      <c r="O180" s="140"/>
      <c r="P180" s="131">
        <v>30</v>
      </c>
      <c r="Q180" s="167">
        <f aca="true" t="shared" si="97" ref="Q180:Q188">(0.003*(P180)+0.635)*(P180)</f>
        <v>21.75</v>
      </c>
      <c r="R180" s="46">
        <f aca="true" t="shared" si="98" ref="R180:R188">3600*0.96/0.74/(SQRT(Q180)+2.6)</f>
        <v>642.9611636349883</v>
      </c>
      <c r="S180" s="44">
        <f t="shared" si="81"/>
        <v>656.356187877384</v>
      </c>
      <c r="T180" s="163">
        <f aca="true" t="shared" si="99" ref="T180:T188">3600/0.74/(SQRT(Q180)+2.6)</f>
        <v>669.7512121197797</v>
      </c>
      <c r="U180" s="44">
        <f aca="true" t="shared" si="100" ref="U180:U188">3600*1.03/0.74/(SQRT(Q180)+2.6)</f>
        <v>689.843748483373</v>
      </c>
      <c r="V180" s="161">
        <f aca="true" t="shared" si="101" ref="V180:V188">(U180+W180)/2</f>
        <v>713.2850409075653</v>
      </c>
      <c r="W180" s="47">
        <f aca="true" t="shared" si="102" ref="W180:W188">3600*1.1/0.74/(SQRT(Q180)+2.6)</f>
        <v>736.7263333317576</v>
      </c>
      <c r="X180" s="53">
        <v>7.6</v>
      </c>
      <c r="Y180" s="171">
        <f aca="true" t="shared" si="103" ref="Y180:Y188">3600/0.74/(SQRT((X180)*0.85/0.305)+2.6)</f>
        <v>675.4684362787127</v>
      </c>
      <c r="Z180" s="51">
        <f t="shared" si="95"/>
        <v>0.8882724458681104</v>
      </c>
      <c r="AA180" s="54">
        <f t="shared" si="96"/>
        <v>0.7202209020552246</v>
      </c>
    </row>
    <row r="181" spans="1:27" ht="13.5">
      <c r="A181" s="136" t="s">
        <v>209</v>
      </c>
      <c r="B181" s="68">
        <v>7.6</v>
      </c>
      <c r="C181" s="69">
        <v>7.4</v>
      </c>
      <c r="D181" s="74"/>
      <c r="E181" s="74"/>
      <c r="F181" s="74"/>
      <c r="G181" s="74"/>
      <c r="H181" s="74">
        <v>7.5</v>
      </c>
      <c r="I181" s="74"/>
      <c r="J181" s="74"/>
      <c r="K181" s="74"/>
      <c r="L181" s="74"/>
      <c r="M181" s="74"/>
      <c r="N181" s="74"/>
      <c r="O181" s="140"/>
      <c r="P181" s="131">
        <v>31</v>
      </c>
      <c r="Q181" s="167">
        <f t="shared" si="97"/>
        <v>22.567999999999998</v>
      </c>
      <c r="R181" s="46">
        <f t="shared" si="98"/>
        <v>635.3608778470998</v>
      </c>
      <c r="S181" s="44">
        <f t="shared" si="81"/>
        <v>648.5975628022477</v>
      </c>
      <c r="T181" s="163">
        <f t="shared" si="99"/>
        <v>661.8342477573957</v>
      </c>
      <c r="U181" s="44">
        <f t="shared" si="100"/>
        <v>681.6892751901175</v>
      </c>
      <c r="V181" s="161">
        <f t="shared" si="101"/>
        <v>704.8534738616264</v>
      </c>
      <c r="W181" s="47">
        <f t="shared" si="102"/>
        <v>728.0176725331353</v>
      </c>
      <c r="X181" s="53">
        <v>7.6</v>
      </c>
      <c r="Y181" s="171">
        <f t="shared" si="103"/>
        <v>675.4684362787127</v>
      </c>
      <c r="Z181" s="51">
        <f t="shared" si="95"/>
        <v>0.8882724458681104</v>
      </c>
      <c r="AA181" s="54">
        <f t="shared" si="96"/>
        <v>0.7202209020552246</v>
      </c>
    </row>
    <row r="182" spans="1:27" ht="13.5">
      <c r="A182" s="136" t="s">
        <v>210</v>
      </c>
      <c r="B182" s="68"/>
      <c r="C182" s="69"/>
      <c r="D182" s="74"/>
      <c r="E182" s="74">
        <v>6.75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140"/>
      <c r="P182" s="131">
        <v>29</v>
      </c>
      <c r="Q182" s="167">
        <f t="shared" si="97"/>
        <v>20.938</v>
      </c>
      <c r="R182" s="46">
        <f t="shared" si="98"/>
        <v>650.8356426245024</v>
      </c>
      <c r="S182" s="44">
        <f t="shared" si="81"/>
        <v>664.3947185125129</v>
      </c>
      <c r="T182" s="163">
        <f t="shared" si="99"/>
        <v>677.9537944005234</v>
      </c>
      <c r="U182" s="44">
        <f t="shared" si="100"/>
        <v>698.2924082325392</v>
      </c>
      <c r="V182" s="161">
        <f t="shared" si="101"/>
        <v>722.0207910365575</v>
      </c>
      <c r="W182" s="47">
        <f t="shared" si="102"/>
        <v>745.7491738405758</v>
      </c>
      <c r="X182" s="53">
        <v>6.7</v>
      </c>
      <c r="Y182" s="171">
        <f t="shared" si="103"/>
        <v>702.9007655747236</v>
      </c>
      <c r="Z182" s="51">
        <f t="shared" si="95"/>
        <v>0.8536055576912237</v>
      </c>
      <c r="AA182" s="54">
        <f t="shared" si="96"/>
        <v>0.6921126143442354</v>
      </c>
    </row>
    <row r="183" spans="1:27" ht="13.5">
      <c r="A183" s="136" t="s">
        <v>211</v>
      </c>
      <c r="B183" s="68">
        <v>5.9</v>
      </c>
      <c r="C183" s="69"/>
      <c r="D183" s="74"/>
      <c r="E183" s="74"/>
      <c r="F183" s="74"/>
      <c r="G183" s="74"/>
      <c r="H183" s="74">
        <v>5.9</v>
      </c>
      <c r="I183" s="74"/>
      <c r="J183" s="74"/>
      <c r="K183" s="74"/>
      <c r="L183" s="74"/>
      <c r="M183" s="74"/>
      <c r="N183" s="74"/>
      <c r="O183" s="140"/>
      <c r="P183" s="131">
        <v>23</v>
      </c>
      <c r="Q183" s="167">
        <f t="shared" si="97"/>
        <v>16.192</v>
      </c>
      <c r="R183" s="46">
        <f t="shared" si="98"/>
        <v>705.0604970267663</v>
      </c>
      <c r="S183" s="44">
        <f t="shared" si="81"/>
        <v>719.7492573814906</v>
      </c>
      <c r="T183" s="163">
        <f t="shared" si="99"/>
        <v>734.4380177362149</v>
      </c>
      <c r="U183" s="44">
        <f t="shared" si="100"/>
        <v>756.4711582683013</v>
      </c>
      <c r="V183" s="161">
        <f t="shared" si="101"/>
        <v>782.1764888890689</v>
      </c>
      <c r="W183" s="47">
        <f t="shared" si="102"/>
        <v>807.8818195098364</v>
      </c>
      <c r="X183" s="53">
        <v>5.9</v>
      </c>
      <c r="Y183" s="171">
        <f t="shared" si="103"/>
        <v>731.0144409857963</v>
      </c>
      <c r="Z183" s="51">
        <f t="shared" si="95"/>
        <v>0.8207772191078481</v>
      </c>
      <c r="AA183" s="54">
        <f t="shared" si="96"/>
        <v>0.6654950425198767</v>
      </c>
    </row>
    <row r="184" spans="1:27" ht="13.5">
      <c r="A184" s="136" t="s">
        <v>212</v>
      </c>
      <c r="B184" s="68">
        <v>5.5</v>
      </c>
      <c r="C184" s="69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140"/>
      <c r="P184" s="131">
        <v>22</v>
      </c>
      <c r="Q184" s="167">
        <f t="shared" si="97"/>
        <v>15.422</v>
      </c>
      <c r="R184" s="46">
        <f t="shared" si="98"/>
        <v>715.5215475629012</v>
      </c>
      <c r="S184" s="44">
        <f t="shared" si="81"/>
        <v>730.4282464704617</v>
      </c>
      <c r="T184" s="163">
        <f t="shared" si="99"/>
        <v>745.3349453780221</v>
      </c>
      <c r="U184" s="44">
        <f t="shared" si="100"/>
        <v>767.6949937393628</v>
      </c>
      <c r="V184" s="161">
        <f t="shared" si="101"/>
        <v>793.7817168275935</v>
      </c>
      <c r="W184" s="47">
        <f t="shared" si="102"/>
        <v>819.8684399158244</v>
      </c>
      <c r="X184" s="53">
        <v>5.5</v>
      </c>
      <c r="Y184" s="171">
        <f t="shared" si="103"/>
        <v>746.7081296247347</v>
      </c>
      <c r="Z184" s="51">
        <f t="shared" si="95"/>
        <v>0.8035268081272072</v>
      </c>
      <c r="AA184" s="54">
        <f t="shared" si="96"/>
        <v>0.6515082228058436</v>
      </c>
    </row>
    <row r="185" spans="1:27" ht="13.5">
      <c r="A185" s="136" t="s">
        <v>213</v>
      </c>
      <c r="B185" s="68"/>
      <c r="C185" s="69"/>
      <c r="D185" s="74">
        <v>650</v>
      </c>
      <c r="E185" s="74"/>
      <c r="F185" s="74">
        <v>660</v>
      </c>
      <c r="G185" s="75">
        <v>8</v>
      </c>
      <c r="H185" s="74"/>
      <c r="I185" s="74">
        <v>665</v>
      </c>
      <c r="J185" s="74">
        <v>8.05</v>
      </c>
      <c r="K185" s="74"/>
      <c r="L185" s="74"/>
      <c r="M185" s="74"/>
      <c r="N185" s="74"/>
      <c r="O185" s="140"/>
      <c r="P185" s="131">
        <v>30</v>
      </c>
      <c r="Q185" s="167">
        <f t="shared" si="97"/>
        <v>21.75</v>
      </c>
      <c r="R185" s="46">
        <f t="shared" si="98"/>
        <v>642.9611636349883</v>
      </c>
      <c r="S185" s="44">
        <f t="shared" si="81"/>
        <v>656.356187877384</v>
      </c>
      <c r="T185" s="163">
        <f t="shared" si="99"/>
        <v>669.7512121197797</v>
      </c>
      <c r="U185" s="44">
        <f t="shared" si="100"/>
        <v>689.843748483373</v>
      </c>
      <c r="V185" s="161">
        <f t="shared" si="101"/>
        <v>713.2850409075653</v>
      </c>
      <c r="W185" s="47">
        <f t="shared" si="102"/>
        <v>736.7263333317576</v>
      </c>
      <c r="X185" s="53">
        <v>8.05</v>
      </c>
      <c r="Y185" s="171">
        <f t="shared" si="103"/>
        <v>663.1043803306411</v>
      </c>
      <c r="Z185" s="51">
        <f t="shared" si="95"/>
        <v>0.9048349216164495</v>
      </c>
      <c r="AA185" s="54">
        <f t="shared" si="96"/>
        <v>0.7336499364457698</v>
      </c>
    </row>
    <row r="186" spans="1:27" ht="13.5">
      <c r="A186" s="136" t="s">
        <v>214</v>
      </c>
      <c r="B186" s="68">
        <v>6.4</v>
      </c>
      <c r="C186" s="69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140"/>
      <c r="P186" s="131">
        <v>25</v>
      </c>
      <c r="Q186" s="167">
        <f t="shared" si="97"/>
        <v>17.75</v>
      </c>
      <c r="R186" s="46">
        <f t="shared" si="98"/>
        <v>685.486413699032</v>
      </c>
      <c r="S186" s="44">
        <f t="shared" si="81"/>
        <v>699.7673806510952</v>
      </c>
      <c r="T186" s="163">
        <f t="shared" si="99"/>
        <v>714.0483476031584</v>
      </c>
      <c r="U186" s="44">
        <f t="shared" si="100"/>
        <v>735.4697980312532</v>
      </c>
      <c r="V186" s="161">
        <f t="shared" si="101"/>
        <v>760.4614901973637</v>
      </c>
      <c r="W186" s="47">
        <f t="shared" si="102"/>
        <v>785.4531823634743</v>
      </c>
      <c r="X186" s="53">
        <v>6.4</v>
      </c>
      <c r="Y186" s="171">
        <f t="shared" si="103"/>
        <v>712.980745453012</v>
      </c>
      <c r="Z186" s="51">
        <f t="shared" si="95"/>
        <v>0.8415374522053516</v>
      </c>
      <c r="AA186" s="54">
        <f t="shared" si="96"/>
        <v>0.682327663950285</v>
      </c>
    </row>
    <row r="187" spans="1:27" ht="13.5">
      <c r="A187" s="136" t="s">
        <v>215</v>
      </c>
      <c r="B187" s="68"/>
      <c r="C187" s="69"/>
      <c r="D187" s="74">
        <v>607</v>
      </c>
      <c r="E187" s="74"/>
      <c r="F187" s="74"/>
      <c r="G187" s="74">
        <v>606</v>
      </c>
      <c r="H187" s="74"/>
      <c r="I187" s="74">
        <v>613</v>
      </c>
      <c r="J187" s="74"/>
      <c r="K187" s="74"/>
      <c r="L187" s="74"/>
      <c r="M187" s="74"/>
      <c r="N187" s="74"/>
      <c r="O187" s="140"/>
      <c r="P187" s="131">
        <v>34</v>
      </c>
      <c r="Q187" s="167">
        <f t="shared" si="97"/>
        <v>25.058</v>
      </c>
      <c r="R187" s="46">
        <f t="shared" si="98"/>
        <v>614.0409074010907</v>
      </c>
      <c r="S187" s="44">
        <f t="shared" si="81"/>
        <v>626.8334263052802</v>
      </c>
      <c r="T187" s="163">
        <f t="shared" si="99"/>
        <v>639.6259452094696</v>
      </c>
      <c r="U187" s="44">
        <f t="shared" si="100"/>
        <v>658.8147235657538</v>
      </c>
      <c r="V187" s="161">
        <f t="shared" si="101"/>
        <v>681.2016316480851</v>
      </c>
      <c r="W187" s="47">
        <f t="shared" si="102"/>
        <v>703.5885397304166</v>
      </c>
      <c r="X187" s="53">
        <v>10.3</v>
      </c>
      <c r="Y187" s="171">
        <f t="shared" si="103"/>
        <v>611.3407954771826</v>
      </c>
      <c r="Z187" s="51">
        <f t="shared" si="95"/>
        <v>0.9814493068987314</v>
      </c>
      <c r="AA187" s="54">
        <f t="shared" si="96"/>
        <v>0.7957697082962687</v>
      </c>
    </row>
    <row r="188" spans="1:27" ht="13.5">
      <c r="A188" s="22" t="s">
        <v>216</v>
      </c>
      <c r="B188" s="68">
        <v>7.15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142"/>
      <c r="P188" s="131">
        <v>30</v>
      </c>
      <c r="Q188" s="167">
        <f t="shared" si="97"/>
        <v>21.75</v>
      </c>
      <c r="R188" s="46">
        <f t="shared" si="98"/>
        <v>642.9611636349883</v>
      </c>
      <c r="S188" s="44">
        <f t="shared" si="81"/>
        <v>656.356187877384</v>
      </c>
      <c r="T188" s="163">
        <f t="shared" si="99"/>
        <v>669.7512121197797</v>
      </c>
      <c r="U188" s="44">
        <f t="shared" si="100"/>
        <v>689.843748483373</v>
      </c>
      <c r="V188" s="161">
        <f t="shared" si="101"/>
        <v>713.2850409075653</v>
      </c>
      <c r="W188" s="47">
        <f t="shared" si="102"/>
        <v>736.7263333317576</v>
      </c>
      <c r="X188" s="53">
        <v>7.15</v>
      </c>
      <c r="Y188" s="171">
        <f t="shared" si="103"/>
        <v>688.6958003871025</v>
      </c>
      <c r="Z188" s="51">
        <f t="shared" si="95"/>
        <v>0.8712119337198683</v>
      </c>
      <c r="AA188" s="54">
        <f t="shared" si="96"/>
        <v>0.7063880543674608</v>
      </c>
    </row>
    <row r="189" spans="1:27" ht="13.5">
      <c r="A189" s="136"/>
      <c r="B189" s="68"/>
      <c r="C189" s="69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140"/>
      <c r="P189" s="131"/>
      <c r="Q189" s="167"/>
      <c r="R189" s="46"/>
      <c r="S189" s="44"/>
      <c r="T189" s="163"/>
      <c r="U189" s="44"/>
      <c r="V189" s="161"/>
      <c r="W189" s="47"/>
      <c r="X189" s="53"/>
      <c r="Y189" s="171"/>
      <c r="Z189" s="51"/>
      <c r="AA189" s="54"/>
    </row>
    <row r="190" spans="1:27" ht="13.5">
      <c r="A190" s="136" t="s">
        <v>217</v>
      </c>
      <c r="B190" s="68"/>
      <c r="C190" s="69"/>
      <c r="D190" s="74"/>
      <c r="E190" s="74"/>
      <c r="F190" s="74">
        <v>24.4</v>
      </c>
      <c r="G190" s="74"/>
      <c r="H190" s="74"/>
      <c r="I190" s="74">
        <v>667</v>
      </c>
      <c r="J190" s="74">
        <v>8.05</v>
      </c>
      <c r="K190" s="74"/>
      <c r="L190" s="74"/>
      <c r="M190" s="74"/>
      <c r="N190" s="74"/>
      <c r="O190" s="140"/>
      <c r="P190" s="131">
        <v>34</v>
      </c>
      <c r="Q190" s="167">
        <f aca="true" t="shared" si="104" ref="Q190:Q195">(0.003*(P190)+0.635)*(P190)</f>
        <v>25.058</v>
      </c>
      <c r="R190" s="46">
        <f aca="true" t="shared" si="105" ref="R190:R195">3600*0.96/0.74/(SQRT(Q190)+2.6)</f>
        <v>614.0409074010907</v>
      </c>
      <c r="S190" s="44">
        <f t="shared" si="81"/>
        <v>626.8334263052802</v>
      </c>
      <c r="T190" s="163">
        <f aca="true" t="shared" si="106" ref="T190:T195">3600/0.74/(SQRT(Q190)+2.6)</f>
        <v>639.6259452094696</v>
      </c>
      <c r="U190" s="44">
        <f aca="true" t="shared" si="107" ref="U190:U195">3600*1.03/0.74/(SQRT(Q190)+2.6)</f>
        <v>658.8147235657538</v>
      </c>
      <c r="V190" s="161">
        <f aca="true" t="shared" si="108" ref="V190:V195">(U190+W190)/2</f>
        <v>681.2016316480851</v>
      </c>
      <c r="W190" s="47">
        <f aca="true" t="shared" si="109" ref="W190:W195">3600*1.1/0.74/(SQRT(Q190)+2.6)</f>
        <v>703.5885397304166</v>
      </c>
      <c r="X190" s="53">
        <v>8.05</v>
      </c>
      <c r="Y190" s="171">
        <f aca="true" t="shared" si="110" ref="Y190:Y195">3600/0.74/(SQRT((X190)*0.85/0.305)+2.6)</f>
        <v>663.1043803306411</v>
      </c>
      <c r="Z190" s="51">
        <f aca="true" t="shared" si="111" ref="Z190:Z195">600/(Y190)</f>
        <v>0.9048349216164495</v>
      </c>
      <c r="AA190" s="54">
        <f aca="true" t="shared" si="112" ref="AA190:AA195">3600/7.4/(Y190)</f>
        <v>0.7336499364457698</v>
      </c>
    </row>
    <row r="191" spans="1:27" ht="13.5">
      <c r="A191" s="136" t="s">
        <v>218</v>
      </c>
      <c r="B191" s="68"/>
      <c r="C191" s="69"/>
      <c r="D191" s="74"/>
      <c r="E191" s="74"/>
      <c r="F191" s="74">
        <v>24.49</v>
      </c>
      <c r="G191" s="74"/>
      <c r="H191" s="74"/>
      <c r="I191" s="74"/>
      <c r="J191" s="74"/>
      <c r="K191" s="74"/>
      <c r="L191" s="74"/>
      <c r="M191" s="74"/>
      <c r="N191" s="74"/>
      <c r="O191" s="140"/>
      <c r="P191" s="131">
        <v>33</v>
      </c>
      <c r="Q191" s="167">
        <f t="shared" si="104"/>
        <v>24.222</v>
      </c>
      <c r="R191" s="46">
        <f t="shared" si="105"/>
        <v>620.9156981743184</v>
      </c>
      <c r="S191" s="44">
        <f t="shared" si="81"/>
        <v>633.8514418862834</v>
      </c>
      <c r="T191" s="163">
        <f t="shared" si="106"/>
        <v>646.7871855982484</v>
      </c>
      <c r="U191" s="44">
        <f t="shared" si="107"/>
        <v>666.1908011661958</v>
      </c>
      <c r="V191" s="161">
        <f t="shared" si="108"/>
        <v>688.8283526621345</v>
      </c>
      <c r="W191" s="47">
        <f t="shared" si="109"/>
        <v>711.4659041580733</v>
      </c>
      <c r="X191" s="53">
        <v>7.6</v>
      </c>
      <c r="Y191" s="171">
        <f t="shared" si="110"/>
        <v>675.4684362787127</v>
      </c>
      <c r="Z191" s="51">
        <f t="shared" si="111"/>
        <v>0.8882724458681104</v>
      </c>
      <c r="AA191" s="54">
        <f t="shared" si="112"/>
        <v>0.7202209020552246</v>
      </c>
    </row>
    <row r="192" spans="1:27" ht="13.5">
      <c r="A192" s="136" t="s">
        <v>219</v>
      </c>
      <c r="B192" s="68">
        <v>6.85</v>
      </c>
      <c r="C192" s="69">
        <v>6.85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140"/>
      <c r="P192" s="131">
        <v>30</v>
      </c>
      <c r="Q192" s="167">
        <f t="shared" si="104"/>
        <v>21.75</v>
      </c>
      <c r="R192" s="46">
        <f t="shared" si="105"/>
        <v>642.9611636349883</v>
      </c>
      <c r="S192" s="44">
        <f t="shared" si="81"/>
        <v>656.356187877384</v>
      </c>
      <c r="T192" s="163">
        <f t="shared" si="106"/>
        <v>669.7512121197797</v>
      </c>
      <c r="U192" s="44">
        <f t="shared" si="107"/>
        <v>689.843748483373</v>
      </c>
      <c r="V192" s="161">
        <f t="shared" si="108"/>
        <v>713.2850409075653</v>
      </c>
      <c r="W192" s="47">
        <f t="shared" si="109"/>
        <v>736.7263333317576</v>
      </c>
      <c r="X192" s="53">
        <v>6.85</v>
      </c>
      <c r="Y192" s="171">
        <f t="shared" si="110"/>
        <v>698.049198080174</v>
      </c>
      <c r="Z192" s="51">
        <f t="shared" si="111"/>
        <v>0.8595382698671725</v>
      </c>
      <c r="AA192" s="54">
        <f t="shared" si="112"/>
        <v>0.6969229215139237</v>
      </c>
    </row>
    <row r="193" spans="1:27" ht="13.5">
      <c r="A193" s="136" t="s">
        <v>220</v>
      </c>
      <c r="B193" s="68">
        <v>7</v>
      </c>
      <c r="C193" s="69">
        <v>7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140"/>
      <c r="P193" s="131">
        <v>29.5</v>
      </c>
      <c r="Q193" s="167">
        <f t="shared" si="104"/>
        <v>21.34325</v>
      </c>
      <c r="R193" s="46">
        <f t="shared" si="105"/>
        <v>646.862988808064</v>
      </c>
      <c r="S193" s="44">
        <f t="shared" si="81"/>
        <v>660.3393010748987</v>
      </c>
      <c r="T193" s="163">
        <f t="shared" si="106"/>
        <v>673.8156133417333</v>
      </c>
      <c r="U193" s="44">
        <f t="shared" si="107"/>
        <v>694.0300817419853</v>
      </c>
      <c r="V193" s="161">
        <f t="shared" si="108"/>
        <v>717.613628208946</v>
      </c>
      <c r="W193" s="47">
        <f t="shared" si="109"/>
        <v>741.1971746759067</v>
      </c>
      <c r="X193" s="53">
        <v>7</v>
      </c>
      <c r="Y193" s="171">
        <f t="shared" si="110"/>
        <v>693.3159017092697</v>
      </c>
      <c r="Z193" s="51">
        <f t="shared" si="111"/>
        <v>0.8654063732286928</v>
      </c>
      <c r="AA193" s="54">
        <f t="shared" si="112"/>
        <v>0.7016808431583995</v>
      </c>
    </row>
    <row r="194" spans="1:27" ht="13.5">
      <c r="A194" s="136" t="s">
        <v>221</v>
      </c>
      <c r="B194" s="68"/>
      <c r="C194" s="69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140"/>
      <c r="P194" s="131">
        <v>29.5</v>
      </c>
      <c r="Q194" s="167">
        <f t="shared" si="104"/>
        <v>21.34325</v>
      </c>
      <c r="R194" s="46">
        <f t="shared" si="105"/>
        <v>646.862988808064</v>
      </c>
      <c r="S194" s="44">
        <f t="shared" si="81"/>
        <v>660.3393010748987</v>
      </c>
      <c r="T194" s="163">
        <f t="shared" si="106"/>
        <v>673.8156133417333</v>
      </c>
      <c r="U194" s="44">
        <f t="shared" si="107"/>
        <v>694.0300817419853</v>
      </c>
      <c r="V194" s="161">
        <f t="shared" si="108"/>
        <v>717.613628208946</v>
      </c>
      <c r="W194" s="47">
        <f t="shared" si="109"/>
        <v>741.1971746759067</v>
      </c>
      <c r="X194" s="53">
        <v>7.15</v>
      </c>
      <c r="Y194" s="171">
        <f t="shared" si="110"/>
        <v>688.6958003871025</v>
      </c>
      <c r="Z194" s="51">
        <f t="shared" si="111"/>
        <v>0.8712119337198683</v>
      </c>
      <c r="AA194" s="54">
        <f t="shared" si="112"/>
        <v>0.7063880543674608</v>
      </c>
    </row>
    <row r="195" spans="1:27" ht="13.5">
      <c r="A195" s="136" t="s">
        <v>222</v>
      </c>
      <c r="B195" s="68">
        <v>7.15</v>
      </c>
      <c r="C195" s="69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140"/>
      <c r="P195" s="131">
        <v>30</v>
      </c>
      <c r="Q195" s="167">
        <f t="shared" si="104"/>
        <v>21.75</v>
      </c>
      <c r="R195" s="46">
        <f t="shared" si="105"/>
        <v>642.9611636349883</v>
      </c>
      <c r="S195" s="44">
        <f t="shared" si="81"/>
        <v>656.356187877384</v>
      </c>
      <c r="T195" s="163">
        <f t="shared" si="106"/>
        <v>669.7512121197797</v>
      </c>
      <c r="U195" s="44">
        <f t="shared" si="107"/>
        <v>689.843748483373</v>
      </c>
      <c r="V195" s="161">
        <f t="shared" si="108"/>
        <v>713.2850409075653</v>
      </c>
      <c r="W195" s="47">
        <f t="shared" si="109"/>
        <v>736.7263333317576</v>
      </c>
      <c r="X195" s="53">
        <v>7.15</v>
      </c>
      <c r="Y195" s="171">
        <f t="shared" si="110"/>
        <v>688.6958003871025</v>
      </c>
      <c r="Z195" s="51">
        <f t="shared" si="111"/>
        <v>0.8712119337198683</v>
      </c>
      <c r="AA195" s="54">
        <f t="shared" si="112"/>
        <v>0.7063880543674608</v>
      </c>
    </row>
    <row r="196" spans="1:27" ht="13.5">
      <c r="A196" s="136"/>
      <c r="B196" s="68"/>
      <c r="C196" s="69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140"/>
      <c r="P196" s="131"/>
      <c r="Q196" s="167"/>
      <c r="R196" s="46"/>
      <c r="S196" s="44"/>
      <c r="T196" s="163"/>
      <c r="U196" s="44"/>
      <c r="V196" s="161"/>
      <c r="W196" s="47"/>
      <c r="X196" s="53"/>
      <c r="Y196" s="171"/>
      <c r="Z196" s="51"/>
      <c r="AA196" s="54"/>
    </row>
    <row r="197" spans="1:27" ht="13.5">
      <c r="A197" s="136" t="s">
        <v>223</v>
      </c>
      <c r="B197" s="68"/>
      <c r="C197" s="69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140"/>
      <c r="P197" s="131">
        <v>37</v>
      </c>
      <c r="Q197" s="167">
        <f>(0.003*(P197)+0.635)*(P197)</f>
        <v>27.602</v>
      </c>
      <c r="R197" s="46">
        <f>3600*0.96/0.74/(SQRT(Q197)+2.6)</f>
        <v>594.6540177568963</v>
      </c>
      <c r="S197" s="44">
        <f t="shared" si="81"/>
        <v>607.0426431268318</v>
      </c>
      <c r="T197" s="163">
        <f>3600/0.74/(SQRT(Q197)+2.6)</f>
        <v>619.4312684967671</v>
      </c>
      <c r="U197" s="44">
        <f>3600*1.03/0.74/(SQRT(Q197)+2.6)</f>
        <v>638.0142065516701</v>
      </c>
      <c r="V197" s="161">
        <f>(U197+W197)/2</f>
        <v>659.6943009490569</v>
      </c>
      <c r="W197" s="47">
        <f>3600*1.1/0.74/(SQRT(Q197)+2.6)</f>
        <v>681.3743953464439</v>
      </c>
      <c r="X197" s="53">
        <v>8.1</v>
      </c>
      <c r="Y197" s="171">
        <f>3600/0.74/(SQRT((X197)*0.85/0.305)+2.6)</f>
        <v>661.7795713023024</v>
      </c>
      <c r="Z197" s="51">
        <f>600/(Y197)</f>
        <v>0.9066463003976872</v>
      </c>
      <c r="AA197" s="54">
        <f>3600/7.4/(Y197)</f>
        <v>0.7351186219440707</v>
      </c>
    </row>
    <row r="198" spans="1:27" ht="13.5">
      <c r="A198" s="136" t="s">
        <v>224</v>
      </c>
      <c r="B198" s="68">
        <v>7.2</v>
      </c>
      <c r="C198" s="69"/>
      <c r="D198" s="74"/>
      <c r="E198" s="74"/>
      <c r="F198" s="74"/>
      <c r="G198" s="74"/>
      <c r="H198" s="74">
        <v>7.75</v>
      </c>
      <c r="I198" s="74"/>
      <c r="J198" s="74"/>
      <c r="K198" s="74"/>
      <c r="L198" s="74"/>
      <c r="M198" s="74"/>
      <c r="N198" s="74"/>
      <c r="O198" s="140"/>
      <c r="P198" s="131">
        <v>33</v>
      </c>
      <c r="Q198" s="167">
        <f>(0.003*(P198)+0.635)*(P198)</f>
        <v>24.222</v>
      </c>
      <c r="R198" s="46">
        <f>3600*0.96/0.74/(SQRT(Q198)+2.6)</f>
        <v>620.9156981743184</v>
      </c>
      <c r="S198" s="44">
        <f t="shared" si="81"/>
        <v>633.8514418862834</v>
      </c>
      <c r="T198" s="163">
        <f>3600/0.74/(SQRT(Q198)+2.6)</f>
        <v>646.7871855982484</v>
      </c>
      <c r="U198" s="44">
        <f>3600*1.03/0.74/(SQRT(Q198)+2.6)</f>
        <v>666.1908011661958</v>
      </c>
      <c r="V198" s="161">
        <f>(U198+W198)/2</f>
        <v>688.8283526621345</v>
      </c>
      <c r="W198" s="47">
        <f>3600*1.1/0.74/(SQRT(Q198)+2.6)</f>
        <v>711.4659041580733</v>
      </c>
      <c r="X198" s="53">
        <v>7.2</v>
      </c>
      <c r="Y198" s="171">
        <f>3600/0.74/(SQRT((X198)*0.85/0.305)+2.6)</f>
        <v>687.1800891188019</v>
      </c>
      <c r="Z198" s="51">
        <f>600/(Y198)</f>
        <v>0.8731335635312187</v>
      </c>
      <c r="AA198" s="54">
        <f>3600/7.4/(Y198)</f>
        <v>0.7079461325928801</v>
      </c>
    </row>
    <row r="199" spans="1:27" ht="13.5">
      <c r="A199" s="136" t="s">
        <v>225</v>
      </c>
      <c r="B199" s="68">
        <v>6.7</v>
      </c>
      <c r="C199" s="69">
        <v>6.9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140"/>
      <c r="P199" s="131">
        <v>33</v>
      </c>
      <c r="Q199" s="167">
        <f>(0.003*(P199)+0.635)*(P199)</f>
        <v>24.222</v>
      </c>
      <c r="R199" s="46">
        <f>3600*0.96/0.74/(SQRT(Q199)+2.6)</f>
        <v>620.9156981743184</v>
      </c>
      <c r="S199" s="44">
        <f t="shared" si="81"/>
        <v>633.8514418862834</v>
      </c>
      <c r="T199" s="163">
        <f>3600/0.74/(SQRT(Q199)+2.6)</f>
        <v>646.7871855982484</v>
      </c>
      <c r="U199" s="44">
        <f>3600*1.03/0.74/(SQRT(Q199)+2.6)</f>
        <v>666.1908011661958</v>
      </c>
      <c r="V199" s="161">
        <f>(U199+W199)/2</f>
        <v>688.8283526621345</v>
      </c>
      <c r="W199" s="47">
        <f>3600*1.1/0.74/(SQRT(Q199)+2.6)</f>
        <v>711.4659041580733</v>
      </c>
      <c r="X199" s="53">
        <v>6.9</v>
      </c>
      <c r="Y199" s="171">
        <f>3600/0.74/(SQRT((X199)*0.85/0.305)+2.6)</f>
        <v>696.4585487626316</v>
      </c>
      <c r="Z199" s="51">
        <f>600/(Y199)</f>
        <v>0.8615013787482322</v>
      </c>
      <c r="AA199" s="54">
        <f>3600/7.4/(Y199)</f>
        <v>0.6985146314174855</v>
      </c>
    </row>
    <row r="200" spans="1:27" ht="13.5">
      <c r="A200" s="136" t="s">
        <v>226</v>
      </c>
      <c r="B200" s="68">
        <v>6.15</v>
      </c>
      <c r="C200" s="69">
        <v>5.85</v>
      </c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140"/>
      <c r="P200" s="131">
        <v>30</v>
      </c>
      <c r="Q200" s="167">
        <f>(0.003*(P200)+0.635)*(P200)</f>
        <v>21.75</v>
      </c>
      <c r="R200" s="46">
        <f>3600*0.96/0.74/(SQRT(Q200)+2.6)</f>
        <v>642.9611636349883</v>
      </c>
      <c r="S200" s="44">
        <f t="shared" si="81"/>
        <v>656.356187877384</v>
      </c>
      <c r="T200" s="163">
        <f>3600/0.74/(SQRT(Q200)+2.6)</f>
        <v>669.7512121197797</v>
      </c>
      <c r="U200" s="44">
        <f>3600*1.03/0.74/(SQRT(Q200)+2.6)</f>
        <v>689.843748483373</v>
      </c>
      <c r="V200" s="161">
        <f>(U200+W200)/2</f>
        <v>713.2850409075653</v>
      </c>
      <c r="W200" s="47">
        <f>3600*1.1/0.74/(SQRT(Q200)+2.6)</f>
        <v>736.7263333317576</v>
      </c>
      <c r="X200" s="53">
        <v>6.15</v>
      </c>
      <c r="Y200" s="171">
        <f>3600/0.74/(SQRT((X200)*0.85/0.305)+2.6)</f>
        <v>721.7933469434699</v>
      </c>
      <c r="Z200" s="51">
        <f>600/(Y200)</f>
        <v>0.8312628573549201</v>
      </c>
      <c r="AA200" s="54">
        <f>3600/7.4/(Y200)</f>
        <v>0.6739969113688541</v>
      </c>
    </row>
    <row r="201" spans="1:27" ht="13.5">
      <c r="A201" s="22"/>
      <c r="B201" s="68"/>
      <c r="C201" s="69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140"/>
      <c r="P201" s="131"/>
      <c r="Q201" s="167"/>
      <c r="R201" s="46"/>
      <c r="S201" s="44"/>
      <c r="T201" s="163"/>
      <c r="U201" s="44"/>
      <c r="V201" s="161"/>
      <c r="W201" s="47"/>
      <c r="X201" s="53"/>
      <c r="Y201" s="171"/>
      <c r="Z201" s="51"/>
      <c r="AA201" s="54"/>
    </row>
    <row r="202" spans="1:27" ht="13.5">
      <c r="A202" s="22" t="s">
        <v>326</v>
      </c>
      <c r="B202" s="68"/>
      <c r="C202" s="69"/>
      <c r="D202" s="74">
        <v>602</v>
      </c>
      <c r="E202" s="74">
        <v>10.2</v>
      </c>
      <c r="F202" s="74"/>
      <c r="G202" s="74"/>
      <c r="H202" s="74"/>
      <c r="I202" s="74">
        <v>609</v>
      </c>
      <c r="J202" s="74"/>
      <c r="K202" s="74"/>
      <c r="L202" s="74"/>
      <c r="M202" s="74"/>
      <c r="N202" s="74"/>
      <c r="O202" s="140"/>
      <c r="P202" s="131">
        <v>43</v>
      </c>
      <c r="Q202" s="167">
        <f aca="true" t="shared" si="113" ref="Q202:Q207">(0.003*(P202)+0.635)*(P202)</f>
        <v>32.852000000000004</v>
      </c>
      <c r="R202" s="46">
        <f aca="true" t="shared" si="114" ref="R202:R207">3600*0.96/0.74/(SQRT(Q202)+2.6)</f>
        <v>560.5445576435997</v>
      </c>
      <c r="S202" s="44">
        <f t="shared" si="81"/>
        <v>572.2225692611746</v>
      </c>
      <c r="T202" s="163">
        <f aca="true" t="shared" si="115" ref="T202:T207">3600/0.74/(SQRT(Q202)+2.6)</f>
        <v>583.9005808787497</v>
      </c>
      <c r="U202" s="44">
        <f aca="true" t="shared" si="116" ref="U202:U207">3600*1.03/0.74/(SQRT(Q202)+2.6)</f>
        <v>601.4175983051122</v>
      </c>
      <c r="V202" s="161">
        <f aca="true" t="shared" si="117" ref="V202:V207">(U202+W202)/2</f>
        <v>621.8541186358684</v>
      </c>
      <c r="W202" s="47">
        <f aca="true" t="shared" si="118" ref="W202:W207">3600*1.1/0.74/(SQRT(Q202)+2.6)</f>
        <v>642.2906389666247</v>
      </c>
      <c r="X202" s="53">
        <v>10.2</v>
      </c>
      <c r="Y202" s="171">
        <f aca="true" t="shared" si="119" ref="Y202:Y207">3600/0.74/(SQRT((X202)*0.85/0.305)+2.6)</f>
        <v>613.3503050941115</v>
      </c>
      <c r="Z202" s="51">
        <f aca="true" t="shared" si="120" ref="Z202:Z207">600/(Y202)</f>
        <v>0.978233800516227</v>
      </c>
      <c r="AA202" s="54">
        <f aca="true" t="shared" si="121" ref="AA202:AA207">3600/7.4/(Y202)</f>
        <v>0.7931625409591029</v>
      </c>
    </row>
    <row r="203" spans="1:27" ht="13.5">
      <c r="A203" s="22" t="s">
        <v>325</v>
      </c>
      <c r="B203" s="68"/>
      <c r="C203" s="69"/>
      <c r="D203" s="74"/>
      <c r="E203" s="74"/>
      <c r="F203" s="74"/>
      <c r="G203" s="74"/>
      <c r="H203" s="74"/>
      <c r="I203" s="74"/>
      <c r="J203" s="74"/>
      <c r="K203" s="74">
        <v>613.6</v>
      </c>
      <c r="L203" s="74">
        <v>630.5</v>
      </c>
      <c r="M203" s="74"/>
      <c r="N203" s="74"/>
      <c r="O203" s="140"/>
      <c r="P203" s="131">
        <v>42</v>
      </c>
      <c r="Q203" s="167">
        <f t="shared" si="113"/>
        <v>31.962</v>
      </c>
      <c r="R203" s="46">
        <f t="shared" si="114"/>
        <v>565.8536845634932</v>
      </c>
      <c r="S203" s="44">
        <f t="shared" si="81"/>
        <v>577.6423029918993</v>
      </c>
      <c r="T203" s="163">
        <f t="shared" si="115"/>
        <v>589.4309214203055</v>
      </c>
      <c r="U203" s="44">
        <f t="shared" si="116"/>
        <v>607.1138490629146</v>
      </c>
      <c r="V203" s="161">
        <f t="shared" si="117"/>
        <v>627.7439313126254</v>
      </c>
      <c r="W203" s="47">
        <f t="shared" si="118"/>
        <v>648.374013562336</v>
      </c>
      <c r="X203" s="53">
        <v>9.75</v>
      </c>
      <c r="Y203" s="171">
        <f t="shared" si="119"/>
        <v>622.6876039593307</v>
      </c>
      <c r="Z203" s="51">
        <f t="shared" si="120"/>
        <v>0.9635650303377287</v>
      </c>
      <c r="AA203" s="54">
        <f t="shared" si="121"/>
        <v>0.7812689435170772</v>
      </c>
    </row>
    <row r="204" spans="1:27" ht="13.5">
      <c r="A204" s="22" t="s">
        <v>334</v>
      </c>
      <c r="B204" s="68">
        <v>9.2</v>
      </c>
      <c r="C204" s="69">
        <v>9.3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140"/>
      <c r="P204" s="131">
        <v>40</v>
      </c>
      <c r="Q204" s="167">
        <f t="shared" si="113"/>
        <v>30.2</v>
      </c>
      <c r="R204" s="46">
        <f t="shared" si="114"/>
        <v>576.9004480883175</v>
      </c>
      <c r="S204" s="44">
        <f aca="true" t="shared" si="122" ref="S204:S272">(R204+T204)/2</f>
        <v>588.9192074234908</v>
      </c>
      <c r="T204" s="163">
        <f t="shared" si="115"/>
        <v>600.9379667586641</v>
      </c>
      <c r="U204" s="44">
        <f t="shared" si="116"/>
        <v>618.9661057614239</v>
      </c>
      <c r="V204" s="161">
        <f t="shared" si="117"/>
        <v>639.9989345979773</v>
      </c>
      <c r="W204" s="47">
        <f t="shared" si="118"/>
        <v>661.0317634345305</v>
      </c>
      <c r="X204" s="53">
        <v>9.3</v>
      </c>
      <c r="Y204" s="171">
        <f t="shared" si="119"/>
        <v>632.5419691563145</v>
      </c>
      <c r="Z204" s="51">
        <f t="shared" si="120"/>
        <v>0.9485536600840588</v>
      </c>
      <c r="AA204" s="54">
        <f t="shared" si="121"/>
        <v>0.769097562230318</v>
      </c>
    </row>
    <row r="205" spans="1:27" ht="13.5">
      <c r="A205" s="22" t="s">
        <v>386</v>
      </c>
      <c r="B205" s="68"/>
      <c r="C205" s="69"/>
      <c r="D205" s="74"/>
      <c r="E205" s="74"/>
      <c r="F205" s="74"/>
      <c r="G205" s="74"/>
      <c r="H205" s="74"/>
      <c r="I205" s="74"/>
      <c r="J205" s="74"/>
      <c r="K205" s="74">
        <v>645.3</v>
      </c>
      <c r="L205" s="74">
        <v>650.8</v>
      </c>
      <c r="M205" s="74">
        <v>658.6</v>
      </c>
      <c r="N205" s="74"/>
      <c r="O205" s="140"/>
      <c r="P205" s="131">
        <v>39</v>
      </c>
      <c r="Q205" s="167">
        <f t="shared" si="113"/>
        <v>29.328</v>
      </c>
      <c r="R205" s="46">
        <f t="shared" si="114"/>
        <v>582.6524755308104</v>
      </c>
      <c r="S205" s="44">
        <f t="shared" si="122"/>
        <v>594.7910687710357</v>
      </c>
      <c r="T205" s="163">
        <f t="shared" si="115"/>
        <v>606.9296620112609</v>
      </c>
      <c r="U205" s="44">
        <f t="shared" si="116"/>
        <v>625.1375518715987</v>
      </c>
      <c r="V205" s="161">
        <f t="shared" si="117"/>
        <v>646.3800900419928</v>
      </c>
      <c r="W205" s="47">
        <f t="shared" si="118"/>
        <v>667.6226282123871</v>
      </c>
      <c r="X205" s="53">
        <v>8.6</v>
      </c>
      <c r="Y205" s="171">
        <f t="shared" si="119"/>
        <v>649.0266379150478</v>
      </c>
      <c r="Z205" s="51">
        <f t="shared" si="120"/>
        <v>0.9244612854835321</v>
      </c>
      <c r="AA205" s="54">
        <f t="shared" si="121"/>
        <v>0.749563204446107</v>
      </c>
    </row>
    <row r="206" spans="1:27" ht="13.5">
      <c r="A206" s="22" t="s">
        <v>419</v>
      </c>
      <c r="B206" s="68"/>
      <c r="C206" s="69"/>
      <c r="D206" s="74"/>
      <c r="E206" s="74"/>
      <c r="F206" s="74"/>
      <c r="G206" s="74"/>
      <c r="H206" s="74"/>
      <c r="I206" s="74"/>
      <c r="J206" s="74"/>
      <c r="K206" s="74">
        <v>661.7</v>
      </c>
      <c r="L206" s="74">
        <v>662.7</v>
      </c>
      <c r="M206" s="74">
        <v>666.7</v>
      </c>
      <c r="N206" s="74">
        <v>671.3</v>
      </c>
      <c r="O206" s="140"/>
      <c r="P206" s="131">
        <v>37</v>
      </c>
      <c r="Q206" s="167">
        <f t="shared" si="113"/>
        <v>27.602</v>
      </c>
      <c r="R206" s="46">
        <f t="shared" si="114"/>
        <v>594.6540177568963</v>
      </c>
      <c r="S206" s="44">
        <f t="shared" si="122"/>
        <v>607.0426431268318</v>
      </c>
      <c r="T206" s="163">
        <f t="shared" si="115"/>
        <v>619.4312684967671</v>
      </c>
      <c r="U206" s="44">
        <f t="shared" si="116"/>
        <v>638.0142065516701</v>
      </c>
      <c r="V206" s="161">
        <f t="shared" si="117"/>
        <v>659.6943009490569</v>
      </c>
      <c r="W206" s="47">
        <f t="shared" si="118"/>
        <v>681.3743953464439</v>
      </c>
      <c r="X206" s="53">
        <v>8.1</v>
      </c>
      <c r="Y206" s="171">
        <f t="shared" si="119"/>
        <v>661.7795713023024</v>
      </c>
      <c r="Z206" s="51">
        <f t="shared" si="120"/>
        <v>0.9066463003976872</v>
      </c>
      <c r="AA206" s="54">
        <f t="shared" si="121"/>
        <v>0.7351186219440707</v>
      </c>
    </row>
    <row r="207" spans="1:27" ht="13.5">
      <c r="A207" s="22" t="s">
        <v>335</v>
      </c>
      <c r="B207" s="68">
        <v>7.95</v>
      </c>
      <c r="C207" s="69">
        <v>7.95</v>
      </c>
      <c r="D207" s="74"/>
      <c r="E207" s="74"/>
      <c r="F207" s="74">
        <v>25.64</v>
      </c>
      <c r="G207" s="75">
        <v>8</v>
      </c>
      <c r="H207" s="74"/>
      <c r="I207" s="74"/>
      <c r="J207" s="74"/>
      <c r="K207" s="74"/>
      <c r="L207" s="74"/>
      <c r="M207" s="74"/>
      <c r="N207" s="74"/>
      <c r="O207" s="140"/>
      <c r="P207" s="131">
        <v>35</v>
      </c>
      <c r="Q207" s="167">
        <f t="shared" si="113"/>
        <v>25.9</v>
      </c>
      <c r="R207" s="46">
        <f t="shared" si="114"/>
        <v>607.3801803608736</v>
      </c>
      <c r="S207" s="44">
        <f t="shared" si="122"/>
        <v>620.0339341183919</v>
      </c>
      <c r="T207" s="163">
        <f t="shared" si="115"/>
        <v>632.6876878759101</v>
      </c>
      <c r="U207" s="44">
        <f t="shared" si="116"/>
        <v>651.6683185121874</v>
      </c>
      <c r="V207" s="161">
        <f t="shared" si="117"/>
        <v>673.8123875878443</v>
      </c>
      <c r="W207" s="47">
        <f t="shared" si="118"/>
        <v>695.9564566635012</v>
      </c>
      <c r="X207" s="53">
        <v>7.95</v>
      </c>
      <c r="Y207" s="171">
        <f t="shared" si="119"/>
        <v>665.7825011566525</v>
      </c>
      <c r="Z207" s="51">
        <f t="shared" si="120"/>
        <v>0.9011952085818271</v>
      </c>
      <c r="AA207" s="54">
        <f t="shared" si="121"/>
        <v>0.7306988177690489</v>
      </c>
    </row>
    <row r="208" spans="1:27" ht="13.5">
      <c r="A208" s="22"/>
      <c r="B208" s="68"/>
      <c r="C208" s="69"/>
      <c r="D208" s="74"/>
      <c r="E208" s="74"/>
      <c r="F208" s="74"/>
      <c r="G208" s="75"/>
      <c r="H208" s="74"/>
      <c r="I208" s="74"/>
      <c r="J208" s="74"/>
      <c r="K208" s="74"/>
      <c r="L208" s="74"/>
      <c r="M208" s="74"/>
      <c r="N208" s="74"/>
      <c r="O208" s="140"/>
      <c r="P208" s="131"/>
      <c r="Q208" s="167"/>
      <c r="R208" s="46"/>
      <c r="S208" s="44"/>
      <c r="T208" s="163"/>
      <c r="U208" s="44"/>
      <c r="V208" s="161"/>
      <c r="W208" s="47"/>
      <c r="X208" s="53"/>
      <c r="Y208" s="171"/>
      <c r="Z208" s="51"/>
      <c r="AA208" s="54"/>
    </row>
    <row r="209" spans="1:27" ht="13.5">
      <c r="A209" s="22"/>
      <c r="B209" s="68"/>
      <c r="C209" s="69"/>
      <c r="D209" s="74"/>
      <c r="E209" s="74"/>
      <c r="F209" s="74"/>
      <c r="G209" s="75"/>
      <c r="H209" s="74"/>
      <c r="I209" s="74"/>
      <c r="J209" s="74"/>
      <c r="K209" s="74"/>
      <c r="L209" s="74"/>
      <c r="M209" s="74"/>
      <c r="N209" s="74"/>
      <c r="O209" s="140"/>
      <c r="P209" s="131"/>
      <c r="Q209" s="167"/>
      <c r="R209" s="46"/>
      <c r="S209" s="44"/>
      <c r="T209" s="163"/>
      <c r="U209" s="44"/>
      <c r="V209" s="161"/>
      <c r="W209" s="47"/>
      <c r="X209" s="53"/>
      <c r="Y209" s="171"/>
      <c r="Z209" s="51"/>
      <c r="AA209" s="54"/>
    </row>
    <row r="210" spans="1:27" ht="13.5">
      <c r="A210" s="22"/>
      <c r="B210" s="68"/>
      <c r="C210" s="69"/>
      <c r="D210" s="74"/>
      <c r="E210" s="74"/>
      <c r="F210" s="74"/>
      <c r="G210" s="75"/>
      <c r="H210" s="74"/>
      <c r="I210" s="74"/>
      <c r="J210" s="74"/>
      <c r="K210" s="74"/>
      <c r="L210" s="74"/>
      <c r="M210" s="74"/>
      <c r="N210" s="74"/>
      <c r="O210" s="140"/>
      <c r="P210" s="131"/>
      <c r="Q210" s="167"/>
      <c r="R210" s="46"/>
      <c r="S210" s="44"/>
      <c r="T210" s="163"/>
      <c r="U210" s="44"/>
      <c r="V210" s="161"/>
      <c r="W210" s="47"/>
      <c r="X210" s="53"/>
      <c r="Y210" s="171"/>
      <c r="Z210" s="51"/>
      <c r="AA210" s="54"/>
    </row>
    <row r="211" spans="1:27" ht="13.5">
      <c r="A211" s="22"/>
      <c r="B211" s="68"/>
      <c r="C211" s="69"/>
      <c r="D211" s="74"/>
      <c r="E211" s="74"/>
      <c r="F211" s="74"/>
      <c r="G211" s="75"/>
      <c r="H211" s="74"/>
      <c r="I211" s="74"/>
      <c r="J211" s="74"/>
      <c r="K211" s="74"/>
      <c r="L211" s="74"/>
      <c r="M211" s="74"/>
      <c r="N211" s="74"/>
      <c r="O211" s="140"/>
      <c r="P211" s="131"/>
      <c r="Q211" s="167"/>
      <c r="R211" s="46"/>
      <c r="S211" s="44"/>
      <c r="T211" s="163"/>
      <c r="U211" s="44"/>
      <c r="V211" s="161"/>
      <c r="W211" s="47"/>
      <c r="X211" s="53"/>
      <c r="Y211" s="171"/>
      <c r="Z211" s="51"/>
      <c r="AA211" s="54"/>
    </row>
    <row r="212" spans="1:27" ht="13.5">
      <c r="A212" s="22"/>
      <c r="B212" s="68"/>
      <c r="C212" s="69"/>
      <c r="D212" s="74"/>
      <c r="E212" s="74"/>
      <c r="F212" s="74"/>
      <c r="G212" s="75"/>
      <c r="H212" s="74"/>
      <c r="I212" s="74"/>
      <c r="J212" s="74"/>
      <c r="K212" s="74"/>
      <c r="L212" s="74"/>
      <c r="M212" s="74"/>
      <c r="N212" s="74"/>
      <c r="O212" s="140"/>
      <c r="P212" s="131"/>
      <c r="Q212" s="167"/>
      <c r="R212" s="46"/>
      <c r="S212" s="44"/>
      <c r="T212" s="163"/>
      <c r="U212" s="44"/>
      <c r="V212" s="161"/>
      <c r="W212" s="47"/>
      <c r="X212" s="53"/>
      <c r="Y212" s="171"/>
      <c r="Z212" s="51"/>
      <c r="AA212" s="54"/>
    </row>
    <row r="213" spans="1:27" ht="13.5">
      <c r="A213" s="22"/>
      <c r="B213" s="68"/>
      <c r="C213" s="69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140"/>
      <c r="P213" s="131"/>
      <c r="Q213" s="167"/>
      <c r="R213" s="46"/>
      <c r="S213" s="44"/>
      <c r="T213" s="163"/>
      <c r="U213" s="44"/>
      <c r="V213" s="161"/>
      <c r="W213" s="47"/>
      <c r="X213" s="53"/>
      <c r="Y213" s="171"/>
      <c r="Z213" s="51"/>
      <c r="AA213" s="54"/>
    </row>
    <row r="214" spans="1:27" ht="13.5">
      <c r="A214" s="22" t="s">
        <v>336</v>
      </c>
      <c r="B214" s="68"/>
      <c r="C214" s="69"/>
      <c r="D214" s="74"/>
      <c r="E214" s="74"/>
      <c r="F214" s="74"/>
      <c r="G214" s="74"/>
      <c r="H214" s="74"/>
      <c r="I214" s="74"/>
      <c r="J214" s="74"/>
      <c r="K214" s="74">
        <v>624.2</v>
      </c>
      <c r="L214" s="74"/>
      <c r="M214" s="74"/>
      <c r="N214" s="74"/>
      <c r="O214" s="140"/>
      <c r="P214" s="131">
        <v>47</v>
      </c>
      <c r="Q214" s="167">
        <f aca="true" t="shared" si="123" ref="Q214:Q221">(0.003*(P214)+0.635)*(P214)</f>
        <v>36.472</v>
      </c>
      <c r="R214" s="46">
        <f aca="true" t="shared" si="124" ref="R214:R221">3600*0.96/0.74/(SQRT(Q214)+2.6)</f>
        <v>540.5902669786612</v>
      </c>
      <c r="S214" s="44">
        <f t="shared" si="122"/>
        <v>551.8525642073834</v>
      </c>
      <c r="T214" s="163">
        <f aca="true" t="shared" si="125" ref="T214:T221">3600/0.74/(SQRT(Q214)+2.6)</f>
        <v>563.1148614361055</v>
      </c>
      <c r="U214" s="44">
        <f aca="true" t="shared" si="126" ref="U214:U221">3600*1.03/0.74/(SQRT(Q214)+2.6)</f>
        <v>580.0083072791887</v>
      </c>
      <c r="V214" s="161">
        <f aca="true" t="shared" si="127" ref="V214:V221">(U214+W214)/2</f>
        <v>599.7173274294523</v>
      </c>
      <c r="W214" s="47">
        <f aca="true" t="shared" si="128" ref="W214:W221">3600*1.1/0.74/(SQRT(Q214)+2.6)</f>
        <v>619.4263475797161</v>
      </c>
      <c r="X214" s="53">
        <v>9.8</v>
      </c>
      <c r="Y214" s="171">
        <f aca="true" t="shared" si="129" ref="Y214:Y221">3600/0.74/(SQRT((X214)*0.85/0.305)+2.6)</f>
        <v>621.6254932695003</v>
      </c>
      <c r="Z214" s="51">
        <f aca="true" t="shared" si="130" ref="Z214:Z221">600/(Y214)</f>
        <v>0.9652113796753107</v>
      </c>
      <c r="AA214" s="54">
        <f aca="true" t="shared" si="131" ref="AA214:AA221">3600/7.4/(Y214)</f>
        <v>0.78260382135836</v>
      </c>
    </row>
    <row r="215" spans="1:27" ht="13.5">
      <c r="A215" s="22" t="s">
        <v>227</v>
      </c>
      <c r="B215" s="68">
        <v>9.45</v>
      </c>
      <c r="C215" s="69">
        <v>9.4</v>
      </c>
      <c r="D215" s="74">
        <v>612</v>
      </c>
      <c r="E215" s="74"/>
      <c r="F215" s="74"/>
      <c r="G215" s="74"/>
      <c r="H215" s="74"/>
      <c r="I215" s="74"/>
      <c r="J215" s="74"/>
      <c r="K215" s="74">
        <v>640.6</v>
      </c>
      <c r="L215" s="74"/>
      <c r="M215" s="74"/>
      <c r="N215" s="74"/>
      <c r="O215" s="140"/>
      <c r="P215" s="131">
        <v>44</v>
      </c>
      <c r="Q215" s="167">
        <f t="shared" si="123"/>
        <v>33.748</v>
      </c>
      <c r="R215" s="46">
        <f t="shared" si="124"/>
        <v>555.3694919305387</v>
      </c>
      <c r="S215" s="44">
        <f t="shared" si="122"/>
        <v>566.9396896790917</v>
      </c>
      <c r="T215" s="163">
        <f t="shared" si="125"/>
        <v>578.5098874276446</v>
      </c>
      <c r="U215" s="44">
        <f t="shared" si="126"/>
        <v>595.8651840504739</v>
      </c>
      <c r="V215" s="161">
        <f t="shared" si="127"/>
        <v>616.1130301104415</v>
      </c>
      <c r="W215" s="47">
        <f t="shared" si="128"/>
        <v>636.3608761704091</v>
      </c>
      <c r="X215" s="53">
        <v>9.6</v>
      </c>
      <c r="Y215" s="171">
        <f t="shared" si="129"/>
        <v>625.9124695988106</v>
      </c>
      <c r="Z215" s="51">
        <f t="shared" si="130"/>
        <v>0.9586004899128793</v>
      </c>
      <c r="AA215" s="54">
        <f t="shared" si="131"/>
        <v>0.777243640469902</v>
      </c>
    </row>
    <row r="216" spans="1:27" ht="13.5">
      <c r="A216" s="22" t="s">
        <v>399</v>
      </c>
      <c r="B216" s="68"/>
      <c r="C216" s="69"/>
      <c r="D216" s="74"/>
      <c r="E216" s="74"/>
      <c r="F216" s="74"/>
      <c r="G216" s="74"/>
      <c r="H216" s="74"/>
      <c r="I216" s="74"/>
      <c r="J216" s="74"/>
      <c r="K216" s="74">
        <v>653.2</v>
      </c>
      <c r="L216" s="74"/>
      <c r="M216" s="74"/>
      <c r="N216" s="74"/>
      <c r="O216" s="140"/>
      <c r="P216" s="131">
        <v>41</v>
      </c>
      <c r="Q216" s="167">
        <f t="shared" si="123"/>
        <v>31.078</v>
      </c>
      <c r="R216" s="46">
        <f t="shared" si="124"/>
        <v>571.3033361192181</v>
      </c>
      <c r="S216" s="44">
        <f t="shared" si="122"/>
        <v>583.2054889550352</v>
      </c>
      <c r="T216" s="163">
        <f t="shared" si="125"/>
        <v>595.1076417908522</v>
      </c>
      <c r="U216" s="44">
        <f t="shared" si="126"/>
        <v>612.9608710445779</v>
      </c>
      <c r="V216" s="161">
        <f t="shared" si="127"/>
        <v>633.7896385072577</v>
      </c>
      <c r="W216" s="47">
        <f t="shared" si="128"/>
        <v>654.6184059699375</v>
      </c>
      <c r="X216" s="53">
        <v>9.4</v>
      </c>
      <c r="Y216" s="171">
        <f t="shared" si="129"/>
        <v>630.30482232319</v>
      </c>
      <c r="Z216" s="126">
        <f t="shared" si="130"/>
        <v>0.9519203705097925</v>
      </c>
      <c r="AA216" s="54">
        <f t="shared" si="131"/>
        <v>0.7718273274403723</v>
      </c>
    </row>
    <row r="217" spans="1:27" ht="13.5">
      <c r="A217" s="22" t="s">
        <v>228</v>
      </c>
      <c r="B217" s="68">
        <v>9.15</v>
      </c>
      <c r="C217" s="69">
        <v>9.3</v>
      </c>
      <c r="D217" s="74"/>
      <c r="E217" s="74"/>
      <c r="F217" s="74"/>
      <c r="G217" s="74">
        <v>9.5</v>
      </c>
      <c r="H217" s="74">
        <v>9.35</v>
      </c>
      <c r="I217" s="74"/>
      <c r="J217" s="74"/>
      <c r="K217" s="75">
        <v>622</v>
      </c>
      <c r="L217" s="74"/>
      <c r="M217" s="74"/>
      <c r="N217" s="74"/>
      <c r="O217" s="140"/>
      <c r="P217" s="131">
        <v>40</v>
      </c>
      <c r="Q217" s="167">
        <f t="shared" si="123"/>
        <v>30.2</v>
      </c>
      <c r="R217" s="46">
        <f t="shared" si="124"/>
        <v>576.9004480883175</v>
      </c>
      <c r="S217" s="44">
        <f t="shared" si="122"/>
        <v>588.9192074234908</v>
      </c>
      <c r="T217" s="163">
        <f t="shared" si="125"/>
        <v>600.9379667586641</v>
      </c>
      <c r="U217" s="44">
        <f t="shared" si="126"/>
        <v>618.9661057614239</v>
      </c>
      <c r="V217" s="161">
        <f t="shared" si="127"/>
        <v>639.9989345979773</v>
      </c>
      <c r="W217" s="47">
        <f t="shared" si="128"/>
        <v>661.0317634345305</v>
      </c>
      <c r="X217" s="53">
        <v>9.35</v>
      </c>
      <c r="Y217" s="171">
        <f t="shared" si="129"/>
        <v>631.419918755983</v>
      </c>
      <c r="Z217" s="51">
        <f t="shared" si="130"/>
        <v>0.9502392657838762</v>
      </c>
      <c r="AA217" s="54">
        <f t="shared" si="131"/>
        <v>0.7704642695544942</v>
      </c>
    </row>
    <row r="218" spans="1:27" ht="13.5">
      <c r="A218" s="22" t="s">
        <v>338</v>
      </c>
      <c r="B218" s="68"/>
      <c r="C218" s="69"/>
      <c r="D218" s="74"/>
      <c r="E218" s="74"/>
      <c r="F218" s="74"/>
      <c r="G218" s="74"/>
      <c r="H218" s="74"/>
      <c r="I218" s="74"/>
      <c r="J218" s="74"/>
      <c r="K218" s="75">
        <v>627</v>
      </c>
      <c r="L218" s="74">
        <v>635.7</v>
      </c>
      <c r="M218" s="74"/>
      <c r="N218" s="74"/>
      <c r="O218" s="140"/>
      <c r="P218" s="131">
        <v>39</v>
      </c>
      <c r="Q218" s="167">
        <f t="shared" si="123"/>
        <v>29.328</v>
      </c>
      <c r="R218" s="46">
        <f t="shared" si="124"/>
        <v>582.6524755308104</v>
      </c>
      <c r="S218" s="44">
        <f t="shared" si="122"/>
        <v>594.7910687710357</v>
      </c>
      <c r="T218" s="163">
        <f t="shared" si="125"/>
        <v>606.9296620112609</v>
      </c>
      <c r="U218" s="44">
        <f t="shared" si="126"/>
        <v>625.1375518715987</v>
      </c>
      <c r="V218" s="161">
        <f t="shared" si="127"/>
        <v>646.3800900419928</v>
      </c>
      <c r="W218" s="47">
        <f t="shared" si="128"/>
        <v>667.6226282123871</v>
      </c>
      <c r="X218" s="53">
        <v>9.3</v>
      </c>
      <c r="Y218" s="171">
        <f t="shared" si="129"/>
        <v>632.5419691563145</v>
      </c>
      <c r="Z218" s="51">
        <f t="shared" si="130"/>
        <v>0.9485536600840588</v>
      </c>
      <c r="AA218" s="54">
        <f t="shared" si="131"/>
        <v>0.769097562230318</v>
      </c>
    </row>
    <row r="219" spans="1:27" ht="13.5">
      <c r="A219" s="22" t="s">
        <v>229</v>
      </c>
      <c r="B219" s="68"/>
      <c r="C219" s="69"/>
      <c r="D219" s="74"/>
      <c r="E219" s="74">
        <v>9.25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140"/>
      <c r="P219" s="131">
        <v>39</v>
      </c>
      <c r="Q219" s="167">
        <f t="shared" si="123"/>
        <v>29.328</v>
      </c>
      <c r="R219" s="46">
        <f t="shared" si="124"/>
        <v>582.6524755308104</v>
      </c>
      <c r="S219" s="44">
        <f t="shared" si="122"/>
        <v>594.7910687710357</v>
      </c>
      <c r="T219" s="163">
        <f t="shared" si="125"/>
        <v>606.9296620112609</v>
      </c>
      <c r="U219" s="44">
        <f t="shared" si="126"/>
        <v>625.1375518715987</v>
      </c>
      <c r="V219" s="161">
        <f t="shared" si="127"/>
        <v>646.3800900419928</v>
      </c>
      <c r="W219" s="47">
        <f t="shared" si="128"/>
        <v>667.6226282123871</v>
      </c>
      <c r="X219" s="53">
        <v>9.2</v>
      </c>
      <c r="Y219" s="171">
        <f t="shared" si="129"/>
        <v>634.8072429763489</v>
      </c>
      <c r="Z219" s="51">
        <f t="shared" si="130"/>
        <v>0.9451687998814379</v>
      </c>
      <c r="AA219" s="54">
        <f t="shared" si="131"/>
        <v>0.7663530809849496</v>
      </c>
    </row>
    <row r="220" spans="1:27" ht="13.5">
      <c r="A220" s="22" t="s">
        <v>422</v>
      </c>
      <c r="B220" s="68"/>
      <c r="C220" s="69"/>
      <c r="D220" s="74"/>
      <c r="E220" s="74"/>
      <c r="F220" s="74"/>
      <c r="G220" s="74"/>
      <c r="H220" s="74"/>
      <c r="I220" s="74"/>
      <c r="J220" s="74"/>
      <c r="K220" s="74">
        <v>666.7</v>
      </c>
      <c r="L220" s="74">
        <v>667.3</v>
      </c>
      <c r="M220" s="75">
        <v>672</v>
      </c>
      <c r="N220" s="74"/>
      <c r="O220" s="140"/>
      <c r="P220" s="131">
        <v>37</v>
      </c>
      <c r="Q220" s="167">
        <f t="shared" si="123"/>
        <v>27.602</v>
      </c>
      <c r="R220" s="46">
        <f t="shared" si="124"/>
        <v>594.6540177568963</v>
      </c>
      <c r="S220" s="44">
        <f t="shared" si="122"/>
        <v>607.0426431268318</v>
      </c>
      <c r="T220" s="163">
        <f t="shared" si="125"/>
        <v>619.4312684967671</v>
      </c>
      <c r="U220" s="44">
        <f t="shared" si="126"/>
        <v>638.0142065516701</v>
      </c>
      <c r="V220" s="161">
        <f t="shared" si="127"/>
        <v>659.6943009490569</v>
      </c>
      <c r="W220" s="47">
        <f t="shared" si="128"/>
        <v>681.3743953464439</v>
      </c>
      <c r="X220" s="53">
        <v>8</v>
      </c>
      <c r="Y220" s="171">
        <f t="shared" si="129"/>
        <v>664.4386498378535</v>
      </c>
      <c r="Z220" s="51">
        <f t="shared" si="130"/>
        <v>0.9030179086457737</v>
      </c>
      <c r="AA220" s="54">
        <f t="shared" si="131"/>
        <v>0.7321766826857624</v>
      </c>
    </row>
    <row r="221" spans="1:27" ht="13.5">
      <c r="A221" s="22" t="s">
        <v>230</v>
      </c>
      <c r="B221" s="68"/>
      <c r="C221" s="69"/>
      <c r="D221" s="74"/>
      <c r="E221" s="74"/>
      <c r="F221" s="74">
        <v>645</v>
      </c>
      <c r="G221" s="74"/>
      <c r="H221" s="74"/>
      <c r="I221" s="74">
        <v>641</v>
      </c>
      <c r="J221" s="74">
        <v>8.95</v>
      </c>
      <c r="K221" s="74"/>
      <c r="L221" s="74"/>
      <c r="M221" s="74"/>
      <c r="N221" s="74"/>
      <c r="O221" s="140"/>
      <c r="P221" s="131">
        <v>36</v>
      </c>
      <c r="Q221" s="167">
        <f t="shared" si="123"/>
        <v>26.748</v>
      </c>
      <c r="R221" s="46">
        <f t="shared" si="124"/>
        <v>600.9215507079336</v>
      </c>
      <c r="S221" s="44">
        <f t="shared" si="122"/>
        <v>613.4407496810156</v>
      </c>
      <c r="T221" s="163">
        <f t="shared" si="125"/>
        <v>625.9599486540976</v>
      </c>
      <c r="U221" s="44">
        <f t="shared" si="126"/>
        <v>644.7387471137205</v>
      </c>
      <c r="V221" s="161">
        <f t="shared" si="127"/>
        <v>666.647345316614</v>
      </c>
      <c r="W221" s="47">
        <f t="shared" si="128"/>
        <v>688.5559435195074</v>
      </c>
      <c r="X221" s="53">
        <v>8.75</v>
      </c>
      <c r="Y221" s="171">
        <f t="shared" si="129"/>
        <v>645.3665768335406</v>
      </c>
      <c r="Z221" s="51">
        <f t="shared" si="130"/>
        <v>0.9297041736246561</v>
      </c>
      <c r="AA221" s="54">
        <f t="shared" si="131"/>
        <v>0.7538141948308021</v>
      </c>
    </row>
    <row r="222" spans="1:27" ht="13.5">
      <c r="A222" s="22"/>
      <c r="B222" s="68"/>
      <c r="C222" s="69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140"/>
      <c r="P222" s="131"/>
      <c r="Q222" s="167"/>
      <c r="R222" s="46"/>
      <c r="S222" s="44"/>
      <c r="T222" s="163"/>
      <c r="U222" s="44"/>
      <c r="V222" s="161"/>
      <c r="W222" s="47"/>
      <c r="X222" s="53"/>
      <c r="Y222" s="171"/>
      <c r="Z222" s="51"/>
      <c r="AA222" s="54"/>
    </row>
    <row r="223" spans="1:27" ht="13.5">
      <c r="A223" s="22" t="s">
        <v>231</v>
      </c>
      <c r="B223" s="68"/>
      <c r="C223" s="69"/>
      <c r="D223" s="74"/>
      <c r="E223" s="74"/>
      <c r="F223" s="74"/>
      <c r="G223" s="74"/>
      <c r="H223" s="74">
        <v>8.1</v>
      </c>
      <c r="I223" s="74"/>
      <c r="J223" s="74"/>
      <c r="K223" s="74"/>
      <c r="L223" s="74"/>
      <c r="M223" s="74"/>
      <c r="N223" s="74"/>
      <c r="O223" s="140"/>
      <c r="P223" s="131">
        <v>35.7</v>
      </c>
      <c r="Q223" s="167">
        <f aca="true" t="shared" si="132" ref="Q223:Q238">(0.003*(P223)+0.635)*(P223)</f>
        <v>26.49297</v>
      </c>
      <c r="R223" s="46">
        <f aca="true" t="shared" si="133" ref="R223:R238">3600*0.96/0.74/(SQRT(Q223)+2.6)</f>
        <v>602.8385914846591</v>
      </c>
      <c r="S223" s="44">
        <f t="shared" si="122"/>
        <v>615.3977288072563</v>
      </c>
      <c r="T223" s="163">
        <f aca="true" t="shared" si="134" ref="T223:T238">3600/0.74/(SQRT(Q223)+2.6)</f>
        <v>627.9568661298533</v>
      </c>
      <c r="U223" s="44">
        <f aca="true" t="shared" si="135" ref="U223:U238">3600*1.03/0.74/(SQRT(Q223)+2.6)</f>
        <v>646.7955721137489</v>
      </c>
      <c r="V223" s="161">
        <f>(U223+W223)/2</f>
        <v>668.7740624282937</v>
      </c>
      <c r="W223" s="47">
        <f aca="true" t="shared" si="136" ref="W223:W238">3600*1.1/0.74/(SQRT(Q223)+2.6)</f>
        <v>690.7525527428387</v>
      </c>
      <c r="X223" s="53">
        <v>8.05</v>
      </c>
      <c r="Y223" s="171">
        <f aca="true" t="shared" si="137" ref="Y223:Y238">3600/0.74/(SQRT((X223)*0.85/0.305)+2.6)</f>
        <v>663.1043803306411</v>
      </c>
      <c r="Z223" s="51">
        <f aca="true" t="shared" si="138" ref="Z223:Z238">600/(Y223)</f>
        <v>0.9048349216164495</v>
      </c>
      <c r="AA223" s="54">
        <f aca="true" t="shared" si="139" ref="AA223:AA238">3600/7.4/(Y223)</f>
        <v>0.7336499364457698</v>
      </c>
    </row>
    <row r="224" spans="1:27" ht="13.5">
      <c r="A224" s="22" t="s">
        <v>232</v>
      </c>
      <c r="B224" s="68">
        <v>7.3</v>
      </c>
      <c r="C224" s="69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140"/>
      <c r="P224" s="131">
        <v>32</v>
      </c>
      <c r="Q224" s="167">
        <f t="shared" si="132"/>
        <v>23.392</v>
      </c>
      <c r="R224" s="46">
        <f t="shared" si="133"/>
        <v>628.0176005788386</v>
      </c>
      <c r="S224" s="44">
        <f t="shared" si="122"/>
        <v>641.1013005908977</v>
      </c>
      <c r="T224" s="163">
        <f t="shared" si="134"/>
        <v>654.1850006029568</v>
      </c>
      <c r="U224" s="44">
        <f t="shared" si="135"/>
        <v>673.8105506210455</v>
      </c>
      <c r="V224" s="161">
        <f>(U224+W224)/2</f>
        <v>696.7070256421491</v>
      </c>
      <c r="W224" s="47">
        <f t="shared" si="136"/>
        <v>719.6035006632526</v>
      </c>
      <c r="X224" s="53">
        <v>7.3</v>
      </c>
      <c r="Y224" s="171">
        <f t="shared" si="137"/>
        <v>684.184129821152</v>
      </c>
      <c r="Z224" s="51">
        <f t="shared" si="138"/>
        <v>0.8769569094752928</v>
      </c>
      <c r="AA224" s="54">
        <f t="shared" si="139"/>
        <v>0.7110461428178049</v>
      </c>
    </row>
    <row r="225" spans="1:27" ht="13.5">
      <c r="A225" s="22" t="s">
        <v>430</v>
      </c>
      <c r="B225" s="68"/>
      <c r="C225" s="69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140"/>
      <c r="P225" s="131"/>
      <c r="Q225" s="167"/>
      <c r="R225" s="46"/>
      <c r="S225" s="44"/>
      <c r="T225" s="163"/>
      <c r="U225" s="44"/>
      <c r="V225" s="161"/>
      <c r="W225" s="47"/>
      <c r="X225" s="53">
        <v>6.5</v>
      </c>
      <c r="Y225" s="171">
        <f t="shared" si="137"/>
        <v>709.5629121239248</v>
      </c>
      <c r="Z225" s="51">
        <f t="shared" si="138"/>
        <v>0.8455909824881185</v>
      </c>
      <c r="AA225" s="54">
        <f>3600/7.4/(Y225)</f>
        <v>0.6856143101255014</v>
      </c>
    </row>
    <row r="226" spans="1:27" ht="13.5">
      <c r="A226" s="22" t="s">
        <v>233</v>
      </c>
      <c r="B226" s="68"/>
      <c r="C226" s="69">
        <v>8.6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140"/>
      <c r="P226" s="131">
        <v>40</v>
      </c>
      <c r="Q226" s="167">
        <f t="shared" si="132"/>
        <v>30.2</v>
      </c>
      <c r="R226" s="46">
        <f t="shared" si="133"/>
        <v>576.9004480883175</v>
      </c>
      <c r="S226" s="44">
        <f t="shared" si="122"/>
        <v>588.9192074234908</v>
      </c>
      <c r="T226" s="163">
        <f t="shared" si="134"/>
        <v>600.9379667586641</v>
      </c>
      <c r="U226" s="44">
        <f t="shared" si="135"/>
        <v>618.9661057614239</v>
      </c>
      <c r="V226" s="161">
        <f aca="true" t="shared" si="140" ref="V226:V233">(U226+W226)/2</f>
        <v>639.9989345979773</v>
      </c>
      <c r="W226" s="47">
        <f t="shared" si="136"/>
        <v>661.0317634345305</v>
      </c>
      <c r="X226" s="53">
        <v>8.6</v>
      </c>
      <c r="Y226" s="171">
        <f t="shared" si="137"/>
        <v>649.0266379150478</v>
      </c>
      <c r="Z226" s="51">
        <f t="shared" si="138"/>
        <v>0.9244612854835321</v>
      </c>
      <c r="AA226" s="54">
        <f t="shared" si="139"/>
        <v>0.749563204446107</v>
      </c>
    </row>
    <row r="227" spans="1:27" ht="13.5">
      <c r="A227" s="22" t="s">
        <v>234</v>
      </c>
      <c r="B227" s="68"/>
      <c r="C227" s="69">
        <v>7.2</v>
      </c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140"/>
      <c r="P227" s="131">
        <v>36</v>
      </c>
      <c r="Q227" s="167">
        <f t="shared" si="132"/>
        <v>26.748</v>
      </c>
      <c r="R227" s="46">
        <f t="shared" si="133"/>
        <v>600.9215507079336</v>
      </c>
      <c r="S227" s="44">
        <f t="shared" si="122"/>
        <v>613.4407496810156</v>
      </c>
      <c r="T227" s="163">
        <f t="shared" si="134"/>
        <v>625.9599486540976</v>
      </c>
      <c r="U227" s="44">
        <f t="shared" si="135"/>
        <v>644.7387471137205</v>
      </c>
      <c r="V227" s="161">
        <f t="shared" si="140"/>
        <v>666.647345316614</v>
      </c>
      <c r="W227" s="47">
        <f t="shared" si="136"/>
        <v>688.5559435195074</v>
      </c>
      <c r="X227" s="53">
        <v>7.35</v>
      </c>
      <c r="Y227" s="171">
        <f t="shared" si="137"/>
        <v>682.703553674249</v>
      </c>
      <c r="Z227" s="51">
        <f t="shared" si="138"/>
        <v>0.8788587620071027</v>
      </c>
      <c r="AA227" s="54">
        <f t="shared" si="139"/>
        <v>0.7125881854111643</v>
      </c>
    </row>
    <row r="228" spans="1:27" ht="13.5">
      <c r="A228" s="22" t="s">
        <v>235</v>
      </c>
      <c r="B228" s="68">
        <v>7.3</v>
      </c>
      <c r="C228" s="69">
        <v>7.2</v>
      </c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140"/>
      <c r="P228" s="131">
        <v>34</v>
      </c>
      <c r="Q228" s="167">
        <f t="shared" si="132"/>
        <v>25.058</v>
      </c>
      <c r="R228" s="46">
        <f t="shared" si="133"/>
        <v>614.0409074010907</v>
      </c>
      <c r="S228" s="44">
        <f t="shared" si="122"/>
        <v>626.8334263052802</v>
      </c>
      <c r="T228" s="163">
        <f t="shared" si="134"/>
        <v>639.6259452094696</v>
      </c>
      <c r="U228" s="44">
        <f t="shared" si="135"/>
        <v>658.8147235657538</v>
      </c>
      <c r="V228" s="161">
        <f t="shared" si="140"/>
        <v>681.2016316480851</v>
      </c>
      <c r="W228" s="47">
        <f t="shared" si="136"/>
        <v>703.5885397304166</v>
      </c>
      <c r="X228" s="53">
        <v>7.3</v>
      </c>
      <c r="Y228" s="171">
        <f t="shared" si="137"/>
        <v>684.184129821152</v>
      </c>
      <c r="Z228" s="51">
        <f t="shared" si="138"/>
        <v>0.8769569094752928</v>
      </c>
      <c r="AA228" s="54">
        <f t="shared" si="139"/>
        <v>0.7110461428178049</v>
      </c>
    </row>
    <row r="229" spans="1:27" ht="13.5">
      <c r="A229" s="22" t="s">
        <v>236</v>
      </c>
      <c r="B229" s="68"/>
      <c r="C229" s="69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140"/>
      <c r="P229" s="131">
        <v>32</v>
      </c>
      <c r="Q229" s="167">
        <f t="shared" si="132"/>
        <v>23.392</v>
      </c>
      <c r="R229" s="46">
        <f t="shared" si="133"/>
        <v>628.0176005788386</v>
      </c>
      <c r="S229" s="44">
        <f t="shared" si="122"/>
        <v>641.1013005908977</v>
      </c>
      <c r="T229" s="163">
        <f t="shared" si="134"/>
        <v>654.1850006029568</v>
      </c>
      <c r="U229" s="44">
        <f t="shared" si="135"/>
        <v>673.8105506210455</v>
      </c>
      <c r="V229" s="161">
        <f t="shared" si="140"/>
        <v>696.7070256421491</v>
      </c>
      <c r="W229" s="47">
        <f t="shared" si="136"/>
        <v>719.6035006632526</v>
      </c>
      <c r="X229" s="53">
        <v>7.1</v>
      </c>
      <c r="Y229" s="171">
        <f t="shared" si="137"/>
        <v>690.2235571578198</v>
      </c>
      <c r="Z229" s="51">
        <f t="shared" si="138"/>
        <v>0.8692835730942894</v>
      </c>
      <c r="AA229" s="54">
        <f t="shared" si="139"/>
        <v>0.7048245187250994</v>
      </c>
    </row>
    <row r="230" spans="1:27" ht="13.5">
      <c r="A230" s="22" t="s">
        <v>237</v>
      </c>
      <c r="B230" s="68">
        <v>7</v>
      </c>
      <c r="C230" s="69">
        <v>6.9</v>
      </c>
      <c r="D230" s="74"/>
      <c r="E230" s="74"/>
      <c r="F230" s="74"/>
      <c r="G230" s="74">
        <v>6.55</v>
      </c>
      <c r="H230" s="74"/>
      <c r="I230" s="74"/>
      <c r="J230" s="74"/>
      <c r="K230" s="74"/>
      <c r="L230" s="74"/>
      <c r="M230" s="74"/>
      <c r="N230" s="74"/>
      <c r="O230" s="140"/>
      <c r="P230" s="131">
        <v>30</v>
      </c>
      <c r="Q230" s="167">
        <f t="shared" si="132"/>
        <v>21.75</v>
      </c>
      <c r="R230" s="46">
        <f t="shared" si="133"/>
        <v>642.9611636349883</v>
      </c>
      <c r="S230" s="44">
        <f t="shared" si="122"/>
        <v>656.356187877384</v>
      </c>
      <c r="T230" s="163">
        <f t="shared" si="134"/>
        <v>669.7512121197797</v>
      </c>
      <c r="U230" s="44">
        <f t="shared" si="135"/>
        <v>689.843748483373</v>
      </c>
      <c r="V230" s="161">
        <f t="shared" si="140"/>
        <v>713.2850409075653</v>
      </c>
      <c r="W230" s="47">
        <f t="shared" si="136"/>
        <v>736.7263333317576</v>
      </c>
      <c r="X230" s="53">
        <v>6.9</v>
      </c>
      <c r="Y230" s="171">
        <f t="shared" si="137"/>
        <v>696.4585487626316</v>
      </c>
      <c r="Z230" s="51">
        <f t="shared" si="138"/>
        <v>0.8615013787482322</v>
      </c>
      <c r="AA230" s="54">
        <f t="shared" si="139"/>
        <v>0.6985146314174855</v>
      </c>
    </row>
    <row r="231" spans="1:27" ht="13.5">
      <c r="A231" s="22" t="s">
        <v>238</v>
      </c>
      <c r="B231" s="68">
        <v>6.3</v>
      </c>
      <c r="C231" s="69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140"/>
      <c r="P231" s="131">
        <v>28</v>
      </c>
      <c r="Q231" s="167">
        <f t="shared" si="132"/>
        <v>20.131999999999998</v>
      </c>
      <c r="R231" s="46">
        <f t="shared" si="133"/>
        <v>659.0032618477661</v>
      </c>
      <c r="S231" s="44">
        <f t="shared" si="122"/>
        <v>672.7324964695946</v>
      </c>
      <c r="T231" s="163">
        <f t="shared" si="134"/>
        <v>686.4617310914231</v>
      </c>
      <c r="U231" s="44">
        <f t="shared" si="135"/>
        <v>707.0555830241658</v>
      </c>
      <c r="V231" s="161">
        <f t="shared" si="140"/>
        <v>731.0817436123656</v>
      </c>
      <c r="W231" s="47">
        <f t="shared" si="136"/>
        <v>755.1079042005654</v>
      </c>
      <c r="X231" s="53">
        <v>6.3</v>
      </c>
      <c r="Y231" s="171">
        <f t="shared" si="137"/>
        <v>716.4588636068261</v>
      </c>
      <c r="Z231" s="51">
        <f t="shared" si="138"/>
        <v>0.8374521280669986</v>
      </c>
      <c r="AA231" s="54">
        <f t="shared" si="139"/>
        <v>0.6790152389732421</v>
      </c>
    </row>
    <row r="232" spans="1:27" ht="13.5">
      <c r="A232" s="22" t="s">
        <v>239</v>
      </c>
      <c r="B232" s="68">
        <v>6.4</v>
      </c>
      <c r="C232" s="69">
        <v>6.2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40"/>
      <c r="P232" s="131">
        <v>27</v>
      </c>
      <c r="Q232" s="167">
        <f t="shared" si="132"/>
        <v>19.332</v>
      </c>
      <c r="R232" s="46">
        <f t="shared" si="133"/>
        <v>667.4849792253842</v>
      </c>
      <c r="S232" s="44">
        <f t="shared" si="122"/>
        <v>681.3909162925797</v>
      </c>
      <c r="T232" s="163">
        <f t="shared" si="134"/>
        <v>695.2968533597752</v>
      </c>
      <c r="U232" s="44">
        <f t="shared" si="135"/>
        <v>716.1557589605685</v>
      </c>
      <c r="V232" s="161">
        <f t="shared" si="140"/>
        <v>740.4911488281607</v>
      </c>
      <c r="W232" s="47">
        <f t="shared" si="136"/>
        <v>764.8265386957528</v>
      </c>
      <c r="X232" s="53">
        <v>6.4</v>
      </c>
      <c r="Y232" s="171">
        <f t="shared" si="137"/>
        <v>712.980745453012</v>
      </c>
      <c r="Z232" s="51">
        <f t="shared" si="138"/>
        <v>0.8415374522053516</v>
      </c>
      <c r="AA232" s="54">
        <f t="shared" si="139"/>
        <v>0.682327663950285</v>
      </c>
    </row>
    <row r="233" spans="1:27" ht="13.5">
      <c r="A233" s="22" t="s">
        <v>240</v>
      </c>
      <c r="B233" s="68"/>
      <c r="C233" s="69">
        <v>7.1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40"/>
      <c r="P233" s="131">
        <v>31</v>
      </c>
      <c r="Q233" s="167">
        <f t="shared" si="132"/>
        <v>22.567999999999998</v>
      </c>
      <c r="R233" s="46">
        <f t="shared" si="133"/>
        <v>635.3608778470998</v>
      </c>
      <c r="S233" s="44">
        <f t="shared" si="122"/>
        <v>648.5975628022477</v>
      </c>
      <c r="T233" s="163">
        <f t="shared" si="134"/>
        <v>661.8342477573957</v>
      </c>
      <c r="U233" s="44">
        <f t="shared" si="135"/>
        <v>681.6892751901175</v>
      </c>
      <c r="V233" s="161">
        <f t="shared" si="140"/>
        <v>704.8534738616264</v>
      </c>
      <c r="W233" s="47">
        <f t="shared" si="136"/>
        <v>728.0176725331353</v>
      </c>
      <c r="X233" s="53">
        <v>7.1</v>
      </c>
      <c r="Y233" s="171">
        <f t="shared" si="137"/>
        <v>690.2235571578198</v>
      </c>
      <c r="Z233" s="51">
        <f t="shared" si="138"/>
        <v>0.8692835730942894</v>
      </c>
      <c r="AA233" s="54">
        <f t="shared" si="139"/>
        <v>0.7048245187250994</v>
      </c>
    </row>
    <row r="234" spans="1:27" ht="13.5">
      <c r="A234" s="22" t="s">
        <v>241</v>
      </c>
      <c r="B234" s="70"/>
      <c r="C234" s="69"/>
      <c r="D234" s="74"/>
      <c r="E234" s="74"/>
      <c r="F234" s="74">
        <v>662</v>
      </c>
      <c r="G234" s="74"/>
      <c r="H234" s="74"/>
      <c r="I234" s="74">
        <v>659</v>
      </c>
      <c r="J234" s="74">
        <v>8.1</v>
      </c>
      <c r="K234" s="74"/>
      <c r="L234" s="74"/>
      <c r="M234" s="74"/>
      <c r="N234" s="74"/>
      <c r="O234" s="140"/>
      <c r="P234" s="131">
        <v>40.5</v>
      </c>
      <c r="Q234" s="167">
        <f t="shared" si="132"/>
        <v>30.63825</v>
      </c>
      <c r="R234" s="46">
        <f t="shared" si="133"/>
        <v>574.0830063701843</v>
      </c>
      <c r="S234" s="44">
        <f t="shared" si="122"/>
        <v>586.0430690028966</v>
      </c>
      <c r="T234" s="163">
        <f t="shared" si="134"/>
        <v>598.0031316356087</v>
      </c>
      <c r="U234" s="44">
        <f t="shared" si="135"/>
        <v>615.9432255846771</v>
      </c>
      <c r="V234" s="161">
        <f>(U234+W234)/2</f>
        <v>636.8733351919234</v>
      </c>
      <c r="W234" s="47">
        <f t="shared" si="136"/>
        <v>657.8034447991697</v>
      </c>
      <c r="X234" s="53">
        <v>8.1</v>
      </c>
      <c r="Y234" s="171">
        <f t="shared" si="137"/>
        <v>661.7795713023024</v>
      </c>
      <c r="Z234" s="51">
        <f t="shared" si="138"/>
        <v>0.9066463003976872</v>
      </c>
      <c r="AA234" s="54">
        <f t="shared" si="139"/>
        <v>0.7351186219440707</v>
      </c>
    </row>
    <row r="235" spans="1:27" ht="13.5">
      <c r="A235" s="22" t="s">
        <v>242</v>
      </c>
      <c r="B235" s="70"/>
      <c r="C235" s="69"/>
      <c r="D235" s="74"/>
      <c r="E235" s="74"/>
      <c r="F235" s="74"/>
      <c r="G235" s="74"/>
      <c r="H235" s="74"/>
      <c r="I235" s="74"/>
      <c r="J235" s="74">
        <v>6.8</v>
      </c>
      <c r="K235" s="74"/>
      <c r="L235" s="74"/>
      <c r="M235" s="74"/>
      <c r="N235" s="74"/>
      <c r="O235" s="140"/>
      <c r="P235" s="131">
        <v>33.5</v>
      </c>
      <c r="Q235" s="167">
        <f t="shared" si="132"/>
        <v>24.63925</v>
      </c>
      <c r="R235" s="46">
        <f t="shared" si="133"/>
        <v>617.450756149124</v>
      </c>
      <c r="S235" s="44">
        <f t="shared" si="122"/>
        <v>630.3143135688974</v>
      </c>
      <c r="T235" s="163">
        <f t="shared" si="134"/>
        <v>643.1778709886709</v>
      </c>
      <c r="U235" s="44">
        <f t="shared" si="135"/>
        <v>662.473207118331</v>
      </c>
      <c r="V235" s="161">
        <f>(U235+W235)/2</f>
        <v>684.9844326029345</v>
      </c>
      <c r="W235" s="47">
        <f t="shared" si="136"/>
        <v>707.495658087538</v>
      </c>
      <c r="X235" s="53">
        <v>6.9</v>
      </c>
      <c r="Y235" s="171">
        <f t="shared" si="137"/>
        <v>696.4585487626316</v>
      </c>
      <c r="Z235" s="51">
        <f t="shared" si="138"/>
        <v>0.8615013787482322</v>
      </c>
      <c r="AA235" s="54">
        <f t="shared" si="139"/>
        <v>0.6985146314174855</v>
      </c>
    </row>
    <row r="236" spans="1:27" ht="13.5">
      <c r="A236" s="22" t="s">
        <v>243</v>
      </c>
      <c r="B236" s="70">
        <v>6.8</v>
      </c>
      <c r="C236" s="69">
        <v>6.8</v>
      </c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140"/>
      <c r="P236" s="131">
        <v>32</v>
      </c>
      <c r="Q236" s="167">
        <f t="shared" si="132"/>
        <v>23.392</v>
      </c>
      <c r="R236" s="46">
        <f t="shared" si="133"/>
        <v>628.0176005788386</v>
      </c>
      <c r="S236" s="44">
        <f t="shared" si="122"/>
        <v>641.1013005908977</v>
      </c>
      <c r="T236" s="163">
        <f t="shared" si="134"/>
        <v>654.1850006029568</v>
      </c>
      <c r="U236" s="44">
        <f t="shared" si="135"/>
        <v>673.8105506210455</v>
      </c>
      <c r="V236" s="161">
        <f>(U236+W236)/2</f>
        <v>696.7070256421491</v>
      </c>
      <c r="W236" s="47">
        <f t="shared" si="136"/>
        <v>719.6035006632526</v>
      </c>
      <c r="X236" s="53">
        <v>6.8</v>
      </c>
      <c r="Y236" s="171">
        <f t="shared" si="137"/>
        <v>699.6529858442375</v>
      </c>
      <c r="Z236" s="51">
        <f t="shared" si="138"/>
        <v>0.8575679831852772</v>
      </c>
      <c r="AA236" s="54">
        <f t="shared" si="139"/>
        <v>0.6953253917718463</v>
      </c>
    </row>
    <row r="237" spans="1:27" ht="13.5">
      <c r="A237" s="22" t="s">
        <v>244</v>
      </c>
      <c r="B237" s="70">
        <v>6.8</v>
      </c>
      <c r="C237" s="69">
        <v>6.7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40"/>
      <c r="P237" s="131">
        <v>30</v>
      </c>
      <c r="Q237" s="167">
        <f t="shared" si="132"/>
        <v>21.75</v>
      </c>
      <c r="R237" s="46">
        <f t="shared" si="133"/>
        <v>642.9611636349883</v>
      </c>
      <c r="S237" s="44">
        <f t="shared" si="122"/>
        <v>656.356187877384</v>
      </c>
      <c r="T237" s="163">
        <f t="shared" si="134"/>
        <v>669.7512121197797</v>
      </c>
      <c r="U237" s="44">
        <f t="shared" si="135"/>
        <v>689.843748483373</v>
      </c>
      <c r="V237" s="161">
        <f>(U237+W237)/2</f>
        <v>713.2850409075653</v>
      </c>
      <c r="W237" s="47">
        <f t="shared" si="136"/>
        <v>736.7263333317576</v>
      </c>
      <c r="X237" s="53">
        <v>6.75</v>
      </c>
      <c r="Y237" s="171">
        <f t="shared" si="137"/>
        <v>701.2701081943277</v>
      </c>
      <c r="Z237" s="51">
        <f t="shared" si="138"/>
        <v>0.8555904393884918</v>
      </c>
      <c r="AA237" s="54">
        <f t="shared" si="139"/>
        <v>0.6937219778825608</v>
      </c>
    </row>
    <row r="238" spans="1:27" ht="13.5">
      <c r="A238" s="22" t="s">
        <v>245</v>
      </c>
      <c r="B238" s="68">
        <v>6.2</v>
      </c>
      <c r="C238" s="69">
        <v>6.2</v>
      </c>
      <c r="D238" s="74"/>
      <c r="E238" s="74"/>
      <c r="F238" s="74"/>
      <c r="G238" s="74">
        <v>5.85</v>
      </c>
      <c r="H238" s="74"/>
      <c r="I238" s="74"/>
      <c r="J238" s="74">
        <v>5.85</v>
      </c>
      <c r="K238" s="74"/>
      <c r="L238" s="74"/>
      <c r="M238" s="74"/>
      <c r="N238" s="74"/>
      <c r="O238" s="140"/>
      <c r="P238" s="131">
        <v>29.5</v>
      </c>
      <c r="Q238" s="168">
        <f t="shared" si="132"/>
        <v>21.34325</v>
      </c>
      <c r="R238" s="46">
        <f t="shared" si="133"/>
        <v>646.862988808064</v>
      </c>
      <c r="S238" s="44">
        <f t="shared" si="122"/>
        <v>660.3393010748987</v>
      </c>
      <c r="T238" s="163">
        <f t="shared" si="134"/>
        <v>673.8156133417333</v>
      </c>
      <c r="U238" s="44">
        <f t="shared" si="135"/>
        <v>694.0300817419853</v>
      </c>
      <c r="V238" s="161">
        <f>(U238+W238)/2</f>
        <v>717.613628208946</v>
      </c>
      <c r="W238" s="47">
        <f t="shared" si="136"/>
        <v>741.1971746759067</v>
      </c>
      <c r="X238" s="53">
        <v>6.1</v>
      </c>
      <c r="Y238" s="171">
        <f t="shared" si="137"/>
        <v>723.603812846228</v>
      </c>
      <c r="Z238" s="126">
        <f t="shared" si="138"/>
        <v>0.8291830271595115</v>
      </c>
      <c r="AA238" s="54">
        <f t="shared" si="139"/>
        <v>0.672310562561766</v>
      </c>
    </row>
    <row r="239" spans="1:27" ht="13.5">
      <c r="A239" s="22"/>
      <c r="B239" s="68"/>
      <c r="C239" s="69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140"/>
      <c r="P239" s="132"/>
      <c r="Q239" s="167"/>
      <c r="R239" s="78"/>
      <c r="S239" s="44"/>
      <c r="T239" s="164"/>
      <c r="U239" s="79"/>
      <c r="V239" s="161"/>
      <c r="W239" s="125"/>
      <c r="X239" s="50"/>
      <c r="Y239" s="173"/>
      <c r="Z239" s="51"/>
      <c r="AA239" s="82"/>
    </row>
    <row r="240" spans="1:27" ht="13.5">
      <c r="A240" s="136" t="s">
        <v>246</v>
      </c>
      <c r="B240" s="68">
        <v>11.4</v>
      </c>
      <c r="C240" s="69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142"/>
      <c r="P240" s="132">
        <v>50</v>
      </c>
      <c r="Q240" s="167">
        <f aca="true" t="shared" si="141" ref="Q240:Q265">(0.003*(P240)+0.635)*(P240)</f>
        <v>39.25</v>
      </c>
      <c r="R240" s="78">
        <f aca="true" t="shared" si="142" ref="R240:R265">3600*0.96/0.74/(SQRT(Q240)+2.6)</f>
        <v>526.8223046115146</v>
      </c>
      <c r="S240" s="44">
        <f t="shared" si="122"/>
        <v>537.7977692909212</v>
      </c>
      <c r="T240" s="164">
        <f aca="true" t="shared" si="143" ref="T240:T265">3600/0.74/(SQRT(Q240)+2.6)</f>
        <v>548.7732339703277</v>
      </c>
      <c r="U240" s="79">
        <f aca="true" t="shared" si="144" ref="U240:U265">3600*1.03/0.74/(SQRT(Q240)+2.6)</f>
        <v>565.2364309894376</v>
      </c>
      <c r="V240" s="161">
        <f aca="true" t="shared" si="145" ref="V240:V265">(U240+W240)/2</f>
        <v>584.4434941783991</v>
      </c>
      <c r="W240" s="125">
        <f aca="true" t="shared" si="146" ref="W240:W265">3600*1.1/0.74/(SQRT(Q240)+2.6)</f>
        <v>603.6505573673606</v>
      </c>
      <c r="X240" s="50">
        <v>11.4</v>
      </c>
      <c r="Y240" s="173">
        <f aca="true" t="shared" si="147" ref="Y240:Y268">3600/0.74/(SQRT((X240)*0.85/0.305)+2.6)</f>
        <v>590.6448159111659</v>
      </c>
      <c r="Z240" s="51">
        <f aca="true" t="shared" si="148" ref="Z240:Z268">600/(Y240)</f>
        <v>1.0158389337158613</v>
      </c>
      <c r="AA240" s="82">
        <f aca="true" t="shared" si="149" ref="AA240:AA265">3600/7.4/(Y240)</f>
        <v>0.8236531894993471</v>
      </c>
    </row>
    <row r="241" spans="1:27" ht="13.5">
      <c r="A241" s="136" t="s">
        <v>247</v>
      </c>
      <c r="B241" s="68"/>
      <c r="C241" s="69">
        <v>12.1</v>
      </c>
      <c r="D241" s="67"/>
      <c r="E241" s="67"/>
      <c r="F241" s="67"/>
      <c r="G241" s="67"/>
      <c r="H241" s="67"/>
      <c r="I241" s="67"/>
      <c r="J241" s="67"/>
      <c r="K241" s="67">
        <v>572.4</v>
      </c>
      <c r="L241" s="67"/>
      <c r="M241" s="67"/>
      <c r="N241" s="67"/>
      <c r="O241" s="142"/>
      <c r="P241" s="131">
        <v>47.7</v>
      </c>
      <c r="Q241" s="167">
        <f t="shared" si="141"/>
        <v>37.115370000000006</v>
      </c>
      <c r="R241" s="46">
        <f t="shared" si="142"/>
        <v>537.2920068476477</v>
      </c>
      <c r="S241" s="44">
        <f t="shared" si="122"/>
        <v>548.4855903236404</v>
      </c>
      <c r="T241" s="163">
        <f t="shared" si="143"/>
        <v>559.6791737996331</v>
      </c>
      <c r="U241" s="44">
        <f t="shared" si="144"/>
        <v>576.4695490136221</v>
      </c>
      <c r="V241" s="161">
        <f t="shared" si="145"/>
        <v>596.0583200966094</v>
      </c>
      <c r="W241" s="64">
        <f t="shared" si="146"/>
        <v>615.6470911795965</v>
      </c>
      <c r="X241" s="53">
        <v>12.1</v>
      </c>
      <c r="Y241" s="171">
        <f t="shared" si="147"/>
        <v>578.667985253559</v>
      </c>
      <c r="Z241" s="51">
        <f t="shared" si="148"/>
        <v>1.0368639967823583</v>
      </c>
      <c r="AA241" s="54">
        <f t="shared" si="149"/>
        <v>0.8407005379316419</v>
      </c>
    </row>
    <row r="242" spans="1:27" ht="13.5">
      <c r="A242" s="136" t="s">
        <v>333</v>
      </c>
      <c r="B242" s="68"/>
      <c r="C242" s="69"/>
      <c r="D242" s="67"/>
      <c r="E242" s="67"/>
      <c r="F242" s="67"/>
      <c r="G242" s="67"/>
      <c r="H242" s="67"/>
      <c r="I242" s="67"/>
      <c r="J242" s="67"/>
      <c r="K242" s="75">
        <v>622</v>
      </c>
      <c r="L242" s="67"/>
      <c r="M242" s="67"/>
      <c r="N242" s="67"/>
      <c r="O242" s="142"/>
      <c r="P242" s="131">
        <v>45</v>
      </c>
      <c r="Q242" s="167">
        <f t="shared" si="141"/>
        <v>34.65</v>
      </c>
      <c r="R242" s="46">
        <f t="shared" si="142"/>
        <v>550.3224545840034</v>
      </c>
      <c r="S242" s="44">
        <f t="shared" si="122"/>
        <v>561.7875057211702</v>
      </c>
      <c r="T242" s="163">
        <f>3600/0.74/(SQRT(Q242)+2.6)</f>
        <v>573.2525568583369</v>
      </c>
      <c r="U242" s="44">
        <f>3600*1.03/0.74/(SQRT(Q242)+2.6)</f>
        <v>590.450133564087</v>
      </c>
      <c r="V242" s="161">
        <f t="shared" si="145"/>
        <v>610.5139730541288</v>
      </c>
      <c r="W242" s="64">
        <f>3600*1.1/0.74/(SQRT(Q242)+2.6)</f>
        <v>630.5778125441706</v>
      </c>
      <c r="X242" s="53">
        <v>9.8</v>
      </c>
      <c r="Y242" s="171">
        <f t="shared" si="147"/>
        <v>621.6254932695003</v>
      </c>
      <c r="Z242" s="51">
        <f t="shared" si="148"/>
        <v>0.9652113796753107</v>
      </c>
      <c r="AA242" s="54">
        <f t="shared" si="149"/>
        <v>0.78260382135836</v>
      </c>
    </row>
    <row r="243" spans="1:27" ht="13.5">
      <c r="A243" s="136" t="s">
        <v>351</v>
      </c>
      <c r="B243" s="68"/>
      <c r="C243" s="69"/>
      <c r="D243" s="67"/>
      <c r="E243" s="67"/>
      <c r="F243" s="67"/>
      <c r="G243" s="67"/>
      <c r="H243" s="67"/>
      <c r="I243" s="67"/>
      <c r="J243" s="67"/>
      <c r="K243" s="67">
        <v>600.7</v>
      </c>
      <c r="L243" s="67">
        <v>600.9</v>
      </c>
      <c r="M243" s="67"/>
      <c r="N243" s="67"/>
      <c r="O243" s="142"/>
      <c r="P243" s="131">
        <v>45</v>
      </c>
      <c r="Q243" s="167">
        <f t="shared" si="141"/>
        <v>34.65</v>
      </c>
      <c r="R243" s="46">
        <f t="shared" si="142"/>
        <v>550.3224545840034</v>
      </c>
      <c r="S243" s="44">
        <f t="shared" si="122"/>
        <v>561.7875057211702</v>
      </c>
      <c r="T243" s="163">
        <f>3600/0.74/(SQRT(Q243)+2.6)</f>
        <v>573.2525568583369</v>
      </c>
      <c r="U243" s="44">
        <f>3600*1.03/0.74/(SQRT(Q243)+2.6)</f>
        <v>590.450133564087</v>
      </c>
      <c r="V243" s="161">
        <f t="shared" si="145"/>
        <v>610.5139730541288</v>
      </c>
      <c r="W243" s="64">
        <f>3600*1.1/0.74/(SQRT(Q243)+2.6)</f>
        <v>630.5778125441706</v>
      </c>
      <c r="X243" s="53">
        <v>10.7</v>
      </c>
      <c r="Y243" s="171">
        <f t="shared" si="147"/>
        <v>603.525901365162</v>
      </c>
      <c r="Z243" s="51">
        <f t="shared" si="148"/>
        <v>0.994157829254409</v>
      </c>
      <c r="AA243" s="54">
        <f t="shared" si="149"/>
        <v>0.806073915611683</v>
      </c>
    </row>
    <row r="244" spans="1:27" ht="13.5">
      <c r="A244" s="136" t="s">
        <v>352</v>
      </c>
      <c r="B244" s="68"/>
      <c r="C244" s="69"/>
      <c r="D244" s="67"/>
      <c r="E244" s="67"/>
      <c r="F244" s="67"/>
      <c r="G244" s="67"/>
      <c r="H244" s="67"/>
      <c r="I244" s="67"/>
      <c r="J244" s="67"/>
      <c r="K244" s="67">
        <v>628.7</v>
      </c>
      <c r="L244" s="67">
        <v>638.9</v>
      </c>
      <c r="M244" s="67">
        <v>639.8</v>
      </c>
      <c r="N244" s="67">
        <v>643.8</v>
      </c>
      <c r="O244" s="142"/>
      <c r="P244" s="131">
        <v>42</v>
      </c>
      <c r="Q244" s="167">
        <f t="shared" si="141"/>
        <v>31.962</v>
      </c>
      <c r="R244" s="46">
        <f t="shared" si="142"/>
        <v>565.8536845634932</v>
      </c>
      <c r="S244" s="44">
        <f t="shared" si="122"/>
        <v>577.6423029918993</v>
      </c>
      <c r="T244" s="163">
        <f>3600/0.74/(SQRT(Q244)+2.6)</f>
        <v>589.4309214203055</v>
      </c>
      <c r="U244" s="44">
        <f>3600*1.03/0.74/(SQRT(Q244)+2.6)</f>
        <v>607.1138490629146</v>
      </c>
      <c r="V244" s="161">
        <f t="shared" si="145"/>
        <v>627.7439313126254</v>
      </c>
      <c r="W244" s="64">
        <f>3600*1.1/0.74/(SQRT(Q244)+2.6)</f>
        <v>648.374013562336</v>
      </c>
      <c r="X244" s="53">
        <v>9.4</v>
      </c>
      <c r="Y244" s="171">
        <f t="shared" si="147"/>
        <v>630.30482232319</v>
      </c>
      <c r="Z244" s="51">
        <f t="shared" si="148"/>
        <v>0.9519203705097925</v>
      </c>
      <c r="AA244" s="54">
        <f t="shared" si="149"/>
        <v>0.7718273274403723</v>
      </c>
    </row>
    <row r="245" spans="1:27" ht="13.5">
      <c r="A245" s="136" t="s">
        <v>248</v>
      </c>
      <c r="B245" s="68"/>
      <c r="C245" s="69"/>
      <c r="D245" s="67"/>
      <c r="E245" s="67"/>
      <c r="F245" s="67">
        <v>30.85</v>
      </c>
      <c r="G245" s="67"/>
      <c r="H245" s="67"/>
      <c r="I245" s="67"/>
      <c r="J245" s="67"/>
      <c r="K245" s="67"/>
      <c r="L245" s="67"/>
      <c r="M245" s="67"/>
      <c r="N245" s="67"/>
      <c r="O245" s="142"/>
      <c r="P245" s="131">
        <v>40</v>
      </c>
      <c r="Q245" s="167">
        <f t="shared" si="141"/>
        <v>30.2</v>
      </c>
      <c r="R245" s="46">
        <f t="shared" si="142"/>
        <v>576.9004480883175</v>
      </c>
      <c r="S245" s="44">
        <f t="shared" si="122"/>
        <v>588.9192074234908</v>
      </c>
      <c r="T245" s="163">
        <f t="shared" si="143"/>
        <v>600.9379667586641</v>
      </c>
      <c r="U245" s="44">
        <f t="shared" si="144"/>
        <v>618.9661057614239</v>
      </c>
      <c r="V245" s="161">
        <f t="shared" si="145"/>
        <v>639.9989345979773</v>
      </c>
      <c r="W245" s="47">
        <f t="shared" si="146"/>
        <v>661.0317634345305</v>
      </c>
      <c r="X245" s="53">
        <v>10.7</v>
      </c>
      <c r="Y245" s="171">
        <f t="shared" si="147"/>
        <v>603.525901365162</v>
      </c>
      <c r="Z245" s="51">
        <f t="shared" si="148"/>
        <v>0.994157829254409</v>
      </c>
      <c r="AA245" s="54">
        <f t="shared" si="149"/>
        <v>0.806073915611683</v>
      </c>
    </row>
    <row r="246" spans="1:27" ht="13.5">
      <c r="A246" s="136" t="s">
        <v>249</v>
      </c>
      <c r="B246" s="68">
        <v>9.8</v>
      </c>
      <c r="C246" s="69">
        <v>9.2</v>
      </c>
      <c r="D246" s="67"/>
      <c r="E246" s="67"/>
      <c r="F246" s="67"/>
      <c r="G246" s="67"/>
      <c r="H246" s="67">
        <v>9.95</v>
      </c>
      <c r="I246" s="67"/>
      <c r="J246" s="67"/>
      <c r="K246" s="67"/>
      <c r="L246" s="67"/>
      <c r="M246" s="67"/>
      <c r="N246" s="67"/>
      <c r="O246" s="142"/>
      <c r="P246" s="131">
        <v>36.2</v>
      </c>
      <c r="Q246" s="167">
        <f t="shared" si="141"/>
        <v>26.918320000000005</v>
      </c>
      <c r="R246" s="46">
        <f t="shared" si="142"/>
        <v>599.653092589308</v>
      </c>
      <c r="S246" s="44">
        <f t="shared" si="122"/>
        <v>612.1458653515854</v>
      </c>
      <c r="T246" s="163">
        <f t="shared" si="143"/>
        <v>624.6386381138626</v>
      </c>
      <c r="U246" s="44">
        <f t="shared" si="144"/>
        <v>643.3777972572784</v>
      </c>
      <c r="V246" s="161">
        <f t="shared" si="145"/>
        <v>665.2401495912636</v>
      </c>
      <c r="W246" s="47">
        <f t="shared" si="146"/>
        <v>687.1025019252489</v>
      </c>
      <c r="X246" s="53">
        <v>9.8</v>
      </c>
      <c r="Y246" s="171">
        <f t="shared" si="147"/>
        <v>621.6254932695003</v>
      </c>
      <c r="Z246" s="51">
        <f t="shared" si="148"/>
        <v>0.9652113796753107</v>
      </c>
      <c r="AA246" s="54">
        <f t="shared" si="149"/>
        <v>0.78260382135836</v>
      </c>
    </row>
    <row r="247" spans="1:27" ht="13.5">
      <c r="A247" s="136" t="s">
        <v>378</v>
      </c>
      <c r="B247" s="68"/>
      <c r="C247" s="69"/>
      <c r="D247" s="67"/>
      <c r="E247" s="67"/>
      <c r="F247" s="67"/>
      <c r="G247" s="67"/>
      <c r="H247" s="67"/>
      <c r="I247" s="67"/>
      <c r="J247" s="67"/>
      <c r="K247" s="67">
        <v>640.7</v>
      </c>
      <c r="L247" s="67">
        <v>642.1</v>
      </c>
      <c r="M247" s="67"/>
      <c r="N247" s="67"/>
      <c r="O247" s="142"/>
      <c r="P247" s="131">
        <v>33.5</v>
      </c>
      <c r="Q247" s="167">
        <f t="shared" si="141"/>
        <v>24.63925</v>
      </c>
      <c r="R247" s="46">
        <f t="shared" si="142"/>
        <v>617.450756149124</v>
      </c>
      <c r="S247" s="44">
        <f t="shared" si="122"/>
        <v>630.3143135688974</v>
      </c>
      <c r="T247" s="163">
        <f>3600/0.74/(SQRT(Q247)+2.6)</f>
        <v>643.1778709886709</v>
      </c>
      <c r="U247" s="44">
        <f>3600*1.03/0.74/(SQRT(Q247)+2.6)</f>
        <v>662.473207118331</v>
      </c>
      <c r="V247" s="161">
        <f t="shared" si="145"/>
        <v>684.9844326029345</v>
      </c>
      <c r="W247" s="47">
        <f>3600*1.1/0.74/(SQRT(Q247)+2.6)</f>
        <v>707.495658087538</v>
      </c>
      <c r="X247" s="53">
        <v>8.9</v>
      </c>
      <c r="Y247" s="171">
        <f t="shared" si="147"/>
        <v>641.7782823627675</v>
      </c>
      <c r="Z247" s="51">
        <f t="shared" si="148"/>
        <v>0.9349023120430987</v>
      </c>
      <c r="AA247" s="54">
        <f t="shared" si="149"/>
        <v>0.7580289016565664</v>
      </c>
    </row>
    <row r="248" spans="1:27" ht="13.5">
      <c r="A248" s="136" t="s">
        <v>327</v>
      </c>
      <c r="B248" s="68"/>
      <c r="C248" s="69"/>
      <c r="D248" s="67"/>
      <c r="E248" s="67"/>
      <c r="F248" s="67"/>
      <c r="G248" s="67"/>
      <c r="H248" s="67"/>
      <c r="I248" s="67"/>
      <c r="J248" s="67"/>
      <c r="K248" s="67">
        <v>614.6</v>
      </c>
      <c r="L248" s="67"/>
      <c r="M248" s="67"/>
      <c r="N248" s="67"/>
      <c r="O248" s="142"/>
      <c r="P248" s="131">
        <v>40</v>
      </c>
      <c r="Q248" s="167">
        <f t="shared" si="141"/>
        <v>30.2</v>
      </c>
      <c r="R248" s="46">
        <f t="shared" si="142"/>
        <v>576.9004480883175</v>
      </c>
      <c r="S248" s="44">
        <f t="shared" si="122"/>
        <v>588.9192074234908</v>
      </c>
      <c r="T248" s="163">
        <f>3600/0.74/(SQRT(Q248)+2.6)</f>
        <v>600.9379667586641</v>
      </c>
      <c r="U248" s="44">
        <f>3600*1.03/0.74/(SQRT(Q248)+2.6)</f>
        <v>618.9661057614239</v>
      </c>
      <c r="V248" s="161">
        <f t="shared" si="145"/>
        <v>639.9989345979773</v>
      </c>
      <c r="W248" s="47">
        <f>3600*1.1/0.74/(SQRT(Q248)+2.6)</f>
        <v>661.0317634345305</v>
      </c>
      <c r="X248" s="53">
        <v>9.95</v>
      </c>
      <c r="Y248" s="171">
        <f t="shared" si="147"/>
        <v>618.4767532628872</v>
      </c>
      <c r="Z248" s="51">
        <f t="shared" si="148"/>
        <v>0.9701253876311281</v>
      </c>
      <c r="AA248" s="54">
        <f t="shared" si="149"/>
        <v>0.786588152133347</v>
      </c>
    </row>
    <row r="249" spans="1:27" ht="13.5">
      <c r="A249" s="136" t="s">
        <v>364</v>
      </c>
      <c r="B249" s="68">
        <v>9.3</v>
      </c>
      <c r="C249" s="69">
        <v>9.3</v>
      </c>
      <c r="D249" s="67"/>
      <c r="E249" s="67"/>
      <c r="F249" s="67"/>
      <c r="G249" s="67"/>
      <c r="H249" s="67"/>
      <c r="I249" s="67"/>
      <c r="J249" s="67"/>
      <c r="K249" s="67">
        <v>633.8</v>
      </c>
      <c r="L249" s="67">
        <v>641.2</v>
      </c>
      <c r="M249" s="67"/>
      <c r="N249" s="67"/>
      <c r="O249" s="142"/>
      <c r="P249" s="131">
        <v>41.5</v>
      </c>
      <c r="Q249" s="167">
        <f t="shared" si="141"/>
        <v>31.519250000000003</v>
      </c>
      <c r="R249" s="46">
        <f t="shared" si="142"/>
        <v>568.5605228694077</v>
      </c>
      <c r="S249" s="44">
        <f t="shared" si="122"/>
        <v>580.4055337625203</v>
      </c>
      <c r="T249" s="163">
        <f t="shared" si="143"/>
        <v>592.250544655633</v>
      </c>
      <c r="U249" s="44">
        <f t="shared" si="144"/>
        <v>610.018060995302</v>
      </c>
      <c r="V249" s="161">
        <f t="shared" si="145"/>
        <v>630.7468300582492</v>
      </c>
      <c r="W249" s="47">
        <f t="shared" si="146"/>
        <v>651.4755991211964</v>
      </c>
      <c r="X249" s="53">
        <v>9.3</v>
      </c>
      <c r="Y249" s="171">
        <f t="shared" si="147"/>
        <v>632.5419691563145</v>
      </c>
      <c r="Z249" s="51">
        <f t="shared" si="148"/>
        <v>0.9485536600840588</v>
      </c>
      <c r="AA249" s="54">
        <f t="shared" si="149"/>
        <v>0.769097562230318</v>
      </c>
    </row>
    <row r="250" spans="1:27" ht="13.5">
      <c r="A250" s="136" t="s">
        <v>250</v>
      </c>
      <c r="B250" s="68">
        <v>9.2</v>
      </c>
      <c r="C250" s="69">
        <v>10.25</v>
      </c>
      <c r="D250" s="67">
        <v>615</v>
      </c>
      <c r="E250" s="67"/>
      <c r="F250" s="67">
        <v>610</v>
      </c>
      <c r="G250" s="67">
        <v>606</v>
      </c>
      <c r="H250" s="67"/>
      <c r="I250" s="67"/>
      <c r="J250" s="67"/>
      <c r="K250" s="67">
        <v>604.6</v>
      </c>
      <c r="L250" s="75">
        <v>605</v>
      </c>
      <c r="M250" s="67">
        <v>610.8</v>
      </c>
      <c r="N250" s="67">
        <v>612.2</v>
      </c>
      <c r="O250" s="184">
        <v>592.4</v>
      </c>
      <c r="P250" s="131">
        <v>40.5</v>
      </c>
      <c r="Q250" s="167">
        <f t="shared" si="141"/>
        <v>30.63825</v>
      </c>
      <c r="R250" s="46">
        <f t="shared" si="142"/>
        <v>574.0830063701843</v>
      </c>
      <c r="S250" s="44">
        <f t="shared" si="122"/>
        <v>586.0430690028966</v>
      </c>
      <c r="T250" s="163">
        <f t="shared" si="143"/>
        <v>598.0031316356087</v>
      </c>
      <c r="U250" s="44">
        <f t="shared" si="144"/>
        <v>615.9432255846771</v>
      </c>
      <c r="V250" s="161">
        <f t="shared" si="145"/>
        <v>636.8733351919234</v>
      </c>
      <c r="W250" s="47">
        <f t="shared" si="146"/>
        <v>657.8034447991697</v>
      </c>
      <c r="X250" s="53">
        <v>10.5</v>
      </c>
      <c r="Y250" s="171">
        <f t="shared" si="147"/>
        <v>607.389606101871</v>
      </c>
      <c r="Z250" s="51">
        <f t="shared" si="148"/>
        <v>0.9878338285218671</v>
      </c>
      <c r="AA250" s="54">
        <f t="shared" si="149"/>
        <v>0.8009463474501625</v>
      </c>
    </row>
    <row r="251" spans="1:27" ht="13.5">
      <c r="A251" s="137" t="s">
        <v>251</v>
      </c>
      <c r="B251" s="68"/>
      <c r="C251" s="69"/>
      <c r="D251" s="67"/>
      <c r="E251" s="67"/>
      <c r="F251" s="67">
        <v>633</v>
      </c>
      <c r="G251" s="77">
        <v>10</v>
      </c>
      <c r="H251" s="67"/>
      <c r="I251" s="67"/>
      <c r="J251" s="67"/>
      <c r="K251" s="67">
        <v>628.5</v>
      </c>
      <c r="L251" s="67">
        <v>631.9</v>
      </c>
      <c r="M251" s="67">
        <v>636.4</v>
      </c>
      <c r="N251" s="67">
        <v>638.5</v>
      </c>
      <c r="O251" s="142"/>
      <c r="P251" s="131">
        <v>36.5</v>
      </c>
      <c r="Q251" s="167">
        <f t="shared" si="141"/>
        <v>27.17425</v>
      </c>
      <c r="R251" s="46">
        <f t="shared" si="142"/>
        <v>597.7645498150849</v>
      </c>
      <c r="S251" s="44">
        <f t="shared" si="122"/>
        <v>610.2179779362325</v>
      </c>
      <c r="T251" s="163">
        <f t="shared" si="143"/>
        <v>622.6714060573802</v>
      </c>
      <c r="U251" s="44">
        <f t="shared" si="144"/>
        <v>641.3515482391016</v>
      </c>
      <c r="V251" s="161">
        <f t="shared" si="145"/>
        <v>663.1450474511098</v>
      </c>
      <c r="W251" s="47">
        <f t="shared" si="146"/>
        <v>684.9385466631181</v>
      </c>
      <c r="X251" s="53">
        <v>9.3</v>
      </c>
      <c r="Y251" s="171">
        <f t="shared" si="147"/>
        <v>632.5419691563145</v>
      </c>
      <c r="Z251" s="51">
        <f t="shared" si="148"/>
        <v>0.9485536600840588</v>
      </c>
      <c r="AA251" s="54">
        <f t="shared" si="149"/>
        <v>0.769097562230318</v>
      </c>
    </row>
    <row r="252" spans="1:27" ht="13.5">
      <c r="A252" s="137" t="s">
        <v>252</v>
      </c>
      <c r="B252" s="68"/>
      <c r="C252" s="69"/>
      <c r="D252" s="67"/>
      <c r="E252" s="67"/>
      <c r="F252" s="67"/>
      <c r="G252" s="75">
        <v>9</v>
      </c>
      <c r="H252" s="67"/>
      <c r="I252" s="67"/>
      <c r="J252" s="67"/>
      <c r="K252" s="67"/>
      <c r="L252" s="67"/>
      <c r="M252" s="67"/>
      <c r="N252" s="67"/>
      <c r="O252" s="142"/>
      <c r="P252" s="131">
        <v>33.5</v>
      </c>
      <c r="Q252" s="167">
        <f t="shared" si="141"/>
        <v>24.63925</v>
      </c>
      <c r="R252" s="46">
        <f t="shared" si="142"/>
        <v>617.450756149124</v>
      </c>
      <c r="S252" s="44">
        <f t="shared" si="122"/>
        <v>630.3143135688974</v>
      </c>
      <c r="T252" s="163">
        <f t="shared" si="143"/>
        <v>643.1778709886709</v>
      </c>
      <c r="U252" s="44">
        <f t="shared" si="144"/>
        <v>662.473207118331</v>
      </c>
      <c r="V252" s="161">
        <f t="shared" si="145"/>
        <v>684.9844326029345</v>
      </c>
      <c r="W252" s="47">
        <f t="shared" si="146"/>
        <v>707.495658087538</v>
      </c>
      <c r="X252" s="53">
        <v>8.9</v>
      </c>
      <c r="Y252" s="171">
        <f t="shared" si="147"/>
        <v>641.7782823627675</v>
      </c>
      <c r="Z252" s="51">
        <f t="shared" si="148"/>
        <v>0.9349023120430987</v>
      </c>
      <c r="AA252" s="54">
        <f t="shared" si="149"/>
        <v>0.7580289016565664</v>
      </c>
    </row>
    <row r="253" spans="1:27" ht="13.5">
      <c r="A253" s="136" t="s">
        <v>253</v>
      </c>
      <c r="B253" s="68"/>
      <c r="C253" s="69"/>
      <c r="D253" s="67"/>
      <c r="E253" s="67">
        <v>8.25</v>
      </c>
      <c r="F253" s="67"/>
      <c r="G253" s="67"/>
      <c r="H253" s="67"/>
      <c r="I253" s="67"/>
      <c r="J253" s="67"/>
      <c r="K253" s="67">
        <v>654.6</v>
      </c>
      <c r="L253" s="67"/>
      <c r="M253" s="67"/>
      <c r="N253" s="67"/>
      <c r="O253" s="142"/>
      <c r="P253" s="131">
        <v>37</v>
      </c>
      <c r="Q253" s="167">
        <f t="shared" si="141"/>
        <v>27.602</v>
      </c>
      <c r="R253" s="46">
        <f t="shared" si="142"/>
        <v>594.6540177568963</v>
      </c>
      <c r="S253" s="44">
        <f t="shared" si="122"/>
        <v>607.0426431268318</v>
      </c>
      <c r="T253" s="163">
        <f t="shared" si="143"/>
        <v>619.4312684967671</v>
      </c>
      <c r="U253" s="44">
        <f t="shared" si="144"/>
        <v>638.0142065516701</v>
      </c>
      <c r="V253" s="161">
        <f t="shared" si="145"/>
        <v>659.6943009490569</v>
      </c>
      <c r="W253" s="47">
        <f t="shared" si="146"/>
        <v>681.3743953464439</v>
      </c>
      <c r="X253" s="53">
        <v>8.2</v>
      </c>
      <c r="Y253" s="171">
        <f t="shared" si="147"/>
        <v>659.1578604160757</v>
      </c>
      <c r="Z253" s="51">
        <f t="shared" si="148"/>
        <v>0.9102523629487876</v>
      </c>
      <c r="AA253" s="54">
        <f t="shared" si="149"/>
        <v>0.7380424564449629</v>
      </c>
    </row>
    <row r="254" spans="1:27" ht="13.5">
      <c r="A254" s="136" t="s">
        <v>254</v>
      </c>
      <c r="B254" s="68"/>
      <c r="C254" s="69"/>
      <c r="D254" s="67"/>
      <c r="E254" s="67">
        <v>8.05</v>
      </c>
      <c r="F254" s="67"/>
      <c r="G254" s="67"/>
      <c r="H254" s="67"/>
      <c r="I254" s="67"/>
      <c r="J254" s="67"/>
      <c r="K254" s="67">
        <v>660.3</v>
      </c>
      <c r="L254" s="67">
        <v>667.8</v>
      </c>
      <c r="M254" s="67"/>
      <c r="N254" s="67"/>
      <c r="O254" s="142"/>
      <c r="P254" s="131">
        <v>35</v>
      </c>
      <c r="Q254" s="167">
        <f t="shared" si="141"/>
        <v>25.9</v>
      </c>
      <c r="R254" s="46">
        <f t="shared" si="142"/>
        <v>607.3801803608736</v>
      </c>
      <c r="S254" s="44">
        <f t="shared" si="122"/>
        <v>620.0339341183919</v>
      </c>
      <c r="T254" s="163">
        <f t="shared" si="143"/>
        <v>632.6876878759101</v>
      </c>
      <c r="U254" s="44">
        <f t="shared" si="144"/>
        <v>651.6683185121874</v>
      </c>
      <c r="V254" s="161">
        <f t="shared" si="145"/>
        <v>673.8123875878443</v>
      </c>
      <c r="W254" s="47">
        <f t="shared" si="146"/>
        <v>695.9564566635012</v>
      </c>
      <c r="X254" s="53">
        <v>8</v>
      </c>
      <c r="Y254" s="171">
        <f t="shared" si="147"/>
        <v>664.4386498378535</v>
      </c>
      <c r="Z254" s="51">
        <f t="shared" si="148"/>
        <v>0.9030179086457737</v>
      </c>
      <c r="AA254" s="54">
        <f t="shared" si="149"/>
        <v>0.7321766826857624</v>
      </c>
    </row>
    <row r="255" spans="1:27" ht="13.5">
      <c r="A255" s="136" t="s">
        <v>255</v>
      </c>
      <c r="B255" s="68"/>
      <c r="C255" s="69"/>
      <c r="D255" s="67"/>
      <c r="E255" s="75">
        <v>8</v>
      </c>
      <c r="F255" s="67"/>
      <c r="G255" s="67"/>
      <c r="H255" s="67"/>
      <c r="I255" s="67"/>
      <c r="J255" s="67"/>
      <c r="K255" s="67"/>
      <c r="L255" s="67"/>
      <c r="M255" s="67"/>
      <c r="N255" s="67"/>
      <c r="O255" s="142"/>
      <c r="P255" s="131">
        <v>34</v>
      </c>
      <c r="Q255" s="167">
        <f t="shared" si="141"/>
        <v>25.058</v>
      </c>
      <c r="R255" s="46">
        <f t="shared" si="142"/>
        <v>614.0409074010907</v>
      </c>
      <c r="S255" s="44">
        <f t="shared" si="122"/>
        <v>626.8334263052802</v>
      </c>
      <c r="T255" s="163">
        <f t="shared" si="143"/>
        <v>639.6259452094696</v>
      </c>
      <c r="U255" s="44">
        <f t="shared" si="144"/>
        <v>658.8147235657538</v>
      </c>
      <c r="V255" s="161">
        <f t="shared" si="145"/>
        <v>681.2016316480851</v>
      </c>
      <c r="W255" s="47">
        <f t="shared" si="146"/>
        <v>703.5885397304166</v>
      </c>
      <c r="X255" s="53">
        <v>7.95</v>
      </c>
      <c r="Y255" s="171">
        <f t="shared" si="147"/>
        <v>665.7825011566525</v>
      </c>
      <c r="Z255" s="126">
        <f t="shared" si="148"/>
        <v>0.9011952085818271</v>
      </c>
      <c r="AA255" s="54">
        <f t="shared" si="149"/>
        <v>0.7306988177690489</v>
      </c>
    </row>
    <row r="256" spans="1:27" ht="13.5">
      <c r="A256" s="136" t="s">
        <v>454</v>
      </c>
      <c r="B256" s="68"/>
      <c r="C256" s="69"/>
      <c r="D256" s="67"/>
      <c r="E256" s="75"/>
      <c r="F256" s="67"/>
      <c r="G256" s="67"/>
      <c r="H256" s="67"/>
      <c r="I256" s="67"/>
      <c r="J256" s="67"/>
      <c r="K256" s="67"/>
      <c r="L256" s="67"/>
      <c r="M256" s="67"/>
      <c r="N256" s="67"/>
      <c r="O256" s="184">
        <v>623.3</v>
      </c>
      <c r="P256" s="131">
        <v>34</v>
      </c>
      <c r="Q256" s="167">
        <f t="shared" si="141"/>
        <v>25.058</v>
      </c>
      <c r="R256" s="46">
        <f t="shared" si="142"/>
        <v>614.0409074010907</v>
      </c>
      <c r="S256" s="44">
        <f>(R256+T256)/2</f>
        <v>626.8334263052802</v>
      </c>
      <c r="T256" s="163">
        <f>3600/0.74/(SQRT(Q256)+2.6)</f>
        <v>639.6259452094696</v>
      </c>
      <c r="U256" s="44">
        <f>3600*1.03/0.74/(SQRT(Q256)+2.6)</f>
        <v>658.8147235657538</v>
      </c>
      <c r="V256" s="161">
        <f>(U256+W256)/2</f>
        <v>681.2016316480851</v>
      </c>
      <c r="W256" s="47">
        <f>3600*1.1/0.74/(SQRT(Q256)+2.6)</f>
        <v>703.5885397304166</v>
      </c>
      <c r="X256" s="53">
        <v>9.45</v>
      </c>
      <c r="Y256" s="171">
        <v>627</v>
      </c>
      <c r="Z256" s="126">
        <f t="shared" si="148"/>
        <v>0.9569377990430622</v>
      </c>
      <c r="AA256" s="54">
        <f>3600/7.4/(Y256)</f>
        <v>0.7758955127376179</v>
      </c>
    </row>
    <row r="257" spans="1:27" ht="13.5">
      <c r="A257" s="137" t="s">
        <v>256</v>
      </c>
      <c r="B257" s="68"/>
      <c r="C257" s="69">
        <v>8.1</v>
      </c>
      <c r="D257" s="67"/>
      <c r="E257" s="67"/>
      <c r="F257" s="67"/>
      <c r="G257" s="67"/>
      <c r="H257" s="67"/>
      <c r="I257" s="67"/>
      <c r="J257" s="67"/>
      <c r="K257" s="67">
        <v>662.9</v>
      </c>
      <c r="L257" s="67">
        <v>665.6</v>
      </c>
      <c r="M257" s="67">
        <v>666.6</v>
      </c>
      <c r="N257" s="67">
        <v>668.9</v>
      </c>
      <c r="O257" s="184">
        <v>660.9</v>
      </c>
      <c r="P257" s="131">
        <v>31.7</v>
      </c>
      <c r="Q257" s="167">
        <f t="shared" si="141"/>
        <v>23.14417</v>
      </c>
      <c r="R257" s="46">
        <f t="shared" si="142"/>
        <v>630.1945560633734</v>
      </c>
      <c r="S257" s="44">
        <f t="shared" si="122"/>
        <v>643.3236093146937</v>
      </c>
      <c r="T257" s="163">
        <f t="shared" si="143"/>
        <v>656.452662566014</v>
      </c>
      <c r="U257" s="44">
        <f t="shared" si="144"/>
        <v>676.1462424429944</v>
      </c>
      <c r="V257" s="161">
        <f t="shared" si="145"/>
        <v>699.122085632805</v>
      </c>
      <c r="W257" s="47">
        <f t="shared" si="146"/>
        <v>722.0979288226155</v>
      </c>
      <c r="X257" s="53">
        <v>7.8</v>
      </c>
      <c r="Y257" s="171">
        <f t="shared" si="147"/>
        <v>669.8727938327166</v>
      </c>
      <c r="Z257" s="51">
        <f t="shared" si="148"/>
        <v>0.8956924441834168</v>
      </c>
      <c r="AA257" s="54">
        <f t="shared" si="149"/>
        <v>0.726237116905473</v>
      </c>
    </row>
    <row r="258" spans="1:27" ht="13.5">
      <c r="A258" s="137" t="s">
        <v>257</v>
      </c>
      <c r="B258" s="68"/>
      <c r="C258" s="69">
        <v>7.1</v>
      </c>
      <c r="D258" s="67"/>
      <c r="E258" s="67"/>
      <c r="F258" s="67"/>
      <c r="G258" s="67"/>
      <c r="H258" s="67"/>
      <c r="I258" s="67"/>
      <c r="J258" s="67"/>
      <c r="K258" s="67">
        <v>657.5</v>
      </c>
      <c r="L258" s="67"/>
      <c r="M258" s="67"/>
      <c r="N258" s="67"/>
      <c r="O258" s="142"/>
      <c r="P258" s="131">
        <v>31</v>
      </c>
      <c r="Q258" s="167">
        <f t="shared" si="141"/>
        <v>22.567999999999998</v>
      </c>
      <c r="R258" s="46">
        <f t="shared" si="142"/>
        <v>635.3608778470998</v>
      </c>
      <c r="S258" s="44">
        <f t="shared" si="122"/>
        <v>648.5975628022477</v>
      </c>
      <c r="T258" s="163">
        <f t="shared" si="143"/>
        <v>661.8342477573957</v>
      </c>
      <c r="U258" s="44">
        <f t="shared" si="144"/>
        <v>681.6892751901175</v>
      </c>
      <c r="V258" s="161">
        <f t="shared" si="145"/>
        <v>704.8534738616264</v>
      </c>
      <c r="W258" s="47">
        <f t="shared" si="146"/>
        <v>728.0176725331353</v>
      </c>
      <c r="X258" s="53">
        <v>7.1</v>
      </c>
      <c r="Y258" s="171">
        <f t="shared" si="147"/>
        <v>690.2235571578198</v>
      </c>
      <c r="Z258" s="51">
        <f t="shared" si="148"/>
        <v>0.8692835730942894</v>
      </c>
      <c r="AA258" s="54">
        <f t="shared" si="149"/>
        <v>0.7048245187250994</v>
      </c>
    </row>
    <row r="259" spans="1:27" ht="13.5">
      <c r="A259" s="136" t="s">
        <v>258</v>
      </c>
      <c r="B259" s="68"/>
      <c r="C259" s="69"/>
      <c r="D259" s="67"/>
      <c r="E259" s="67">
        <v>6.55</v>
      </c>
      <c r="F259" s="67"/>
      <c r="G259" s="67"/>
      <c r="H259" s="67"/>
      <c r="I259" s="67"/>
      <c r="J259" s="67"/>
      <c r="K259" s="67"/>
      <c r="L259" s="67"/>
      <c r="M259" s="67"/>
      <c r="N259" s="67"/>
      <c r="O259" s="142"/>
      <c r="P259" s="131">
        <v>29</v>
      </c>
      <c r="Q259" s="167">
        <f t="shared" si="141"/>
        <v>20.938</v>
      </c>
      <c r="R259" s="46">
        <f t="shared" si="142"/>
        <v>650.8356426245024</v>
      </c>
      <c r="S259" s="44">
        <f t="shared" si="122"/>
        <v>664.3947185125129</v>
      </c>
      <c r="T259" s="163">
        <f t="shared" si="143"/>
        <v>677.9537944005234</v>
      </c>
      <c r="U259" s="44">
        <f t="shared" si="144"/>
        <v>698.2924082325392</v>
      </c>
      <c r="V259" s="161">
        <f t="shared" si="145"/>
        <v>722.0207910365575</v>
      </c>
      <c r="W259" s="47">
        <f t="shared" si="146"/>
        <v>745.7491738405758</v>
      </c>
      <c r="X259" s="53">
        <v>6.5</v>
      </c>
      <c r="Y259" s="171">
        <f t="shared" si="147"/>
        <v>709.5629121239248</v>
      </c>
      <c r="Z259" s="51">
        <f t="shared" si="148"/>
        <v>0.8455909824881185</v>
      </c>
      <c r="AA259" s="54">
        <f t="shared" si="149"/>
        <v>0.6856143101255014</v>
      </c>
    </row>
    <row r="260" spans="1:27" ht="13.5">
      <c r="A260" s="136" t="s">
        <v>259</v>
      </c>
      <c r="B260" s="68">
        <v>6.2</v>
      </c>
      <c r="C260" s="69">
        <v>6.6</v>
      </c>
      <c r="D260" s="67"/>
      <c r="E260" s="67"/>
      <c r="F260" s="67">
        <v>701</v>
      </c>
      <c r="G260" s="67"/>
      <c r="H260" s="67"/>
      <c r="I260" s="67">
        <v>706</v>
      </c>
      <c r="J260" s="67">
        <v>6.7</v>
      </c>
      <c r="K260" s="67"/>
      <c r="L260" s="67"/>
      <c r="M260" s="67"/>
      <c r="N260" s="67"/>
      <c r="O260" s="142"/>
      <c r="P260" s="131">
        <v>28.5</v>
      </c>
      <c r="Q260" s="167">
        <f t="shared" si="141"/>
        <v>20.53425</v>
      </c>
      <c r="R260" s="46">
        <f t="shared" si="142"/>
        <v>654.8815501672046</v>
      </c>
      <c r="S260" s="44">
        <f t="shared" si="122"/>
        <v>668.5249157956881</v>
      </c>
      <c r="T260" s="163">
        <f t="shared" si="143"/>
        <v>682.1682814241716</v>
      </c>
      <c r="U260" s="44">
        <f t="shared" si="144"/>
        <v>702.6333298668967</v>
      </c>
      <c r="V260" s="161">
        <f t="shared" si="145"/>
        <v>726.5092197167428</v>
      </c>
      <c r="W260" s="47">
        <f t="shared" si="146"/>
        <v>750.3851095665888</v>
      </c>
      <c r="X260" s="53">
        <v>6.6</v>
      </c>
      <c r="Y260" s="171">
        <f t="shared" si="147"/>
        <v>706.2035094864392</v>
      </c>
      <c r="Z260" s="51">
        <f t="shared" si="148"/>
        <v>0.8496134498628138</v>
      </c>
      <c r="AA260" s="54">
        <f t="shared" si="149"/>
        <v>0.6888757701590382</v>
      </c>
    </row>
    <row r="261" spans="1:27" ht="13.5">
      <c r="A261" s="137" t="s">
        <v>417</v>
      </c>
      <c r="B261" s="68"/>
      <c r="C261" s="69"/>
      <c r="D261" s="67"/>
      <c r="E261" s="67"/>
      <c r="F261" s="67"/>
      <c r="G261" s="67"/>
      <c r="H261" s="67"/>
      <c r="I261" s="67"/>
      <c r="J261" s="67"/>
      <c r="K261" s="67">
        <v>659.2</v>
      </c>
      <c r="L261" s="67"/>
      <c r="M261" s="67"/>
      <c r="N261" s="67"/>
      <c r="O261" s="142"/>
      <c r="P261" s="131">
        <v>44</v>
      </c>
      <c r="Q261" s="167">
        <f t="shared" si="141"/>
        <v>33.748</v>
      </c>
      <c r="R261" s="46">
        <f t="shared" si="142"/>
        <v>555.3694919305387</v>
      </c>
      <c r="S261" s="44">
        <f t="shared" si="122"/>
        <v>566.9396896790917</v>
      </c>
      <c r="T261" s="163">
        <f>3600/0.74/(SQRT(Q261)+2.6)</f>
        <v>578.5098874276446</v>
      </c>
      <c r="U261" s="44">
        <f>3600*1.03/0.74/(SQRT(Q261)+2.6)</f>
        <v>595.8651840504739</v>
      </c>
      <c r="V261" s="161">
        <f t="shared" si="145"/>
        <v>616.1130301104415</v>
      </c>
      <c r="W261" s="47">
        <f>3600*1.1/0.74/(SQRT(Q261)+2.6)</f>
        <v>636.3608761704091</v>
      </c>
      <c r="X261" s="53">
        <v>8.4</v>
      </c>
      <c r="Y261" s="171">
        <f t="shared" si="147"/>
        <v>654.0228661320778</v>
      </c>
      <c r="Z261" s="51">
        <f t="shared" si="148"/>
        <v>0.9173991171721999</v>
      </c>
      <c r="AA261" s="54">
        <f t="shared" si="149"/>
        <v>0.7438371220315134</v>
      </c>
    </row>
    <row r="262" spans="1:27" ht="13.5">
      <c r="A262" s="137" t="s">
        <v>260</v>
      </c>
      <c r="B262" s="68"/>
      <c r="C262" s="69">
        <v>8.65</v>
      </c>
      <c r="D262" s="67"/>
      <c r="E262" s="67">
        <v>9.7</v>
      </c>
      <c r="F262" s="67"/>
      <c r="G262" s="67"/>
      <c r="H262" s="67"/>
      <c r="I262" s="67"/>
      <c r="J262" s="67"/>
      <c r="K262" s="67"/>
      <c r="L262" s="67"/>
      <c r="M262" s="67"/>
      <c r="N262" s="67"/>
      <c r="O262" s="142"/>
      <c r="P262" s="131">
        <v>43</v>
      </c>
      <c r="Q262" s="167">
        <f t="shared" si="141"/>
        <v>32.852000000000004</v>
      </c>
      <c r="R262" s="46">
        <f t="shared" si="142"/>
        <v>560.5445576435997</v>
      </c>
      <c r="S262" s="44">
        <f t="shared" si="122"/>
        <v>572.2225692611746</v>
      </c>
      <c r="T262" s="163">
        <f t="shared" si="143"/>
        <v>583.9005808787497</v>
      </c>
      <c r="U262" s="44">
        <f t="shared" si="144"/>
        <v>601.4175983051122</v>
      </c>
      <c r="V262" s="161">
        <f t="shared" si="145"/>
        <v>621.8541186358684</v>
      </c>
      <c r="W262" s="47">
        <f t="shared" si="146"/>
        <v>642.2906389666247</v>
      </c>
      <c r="X262" s="53">
        <v>8.95</v>
      </c>
      <c r="Y262" s="171">
        <f t="shared" si="147"/>
        <v>640.5977022109323</v>
      </c>
      <c r="Z262" s="51">
        <f t="shared" si="148"/>
        <v>0.9366252765646597</v>
      </c>
      <c r="AA262" s="54">
        <f t="shared" si="149"/>
        <v>0.7594258999172916</v>
      </c>
    </row>
    <row r="263" spans="1:27" ht="13.5">
      <c r="A263" s="136" t="s">
        <v>261</v>
      </c>
      <c r="B263" s="68"/>
      <c r="C263" s="69">
        <v>8</v>
      </c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142"/>
      <c r="P263" s="131">
        <v>40</v>
      </c>
      <c r="Q263" s="167">
        <f t="shared" si="141"/>
        <v>30.2</v>
      </c>
      <c r="R263" s="46">
        <f t="shared" si="142"/>
        <v>576.9004480883175</v>
      </c>
      <c r="S263" s="44">
        <f t="shared" si="122"/>
        <v>588.9192074234908</v>
      </c>
      <c r="T263" s="163">
        <f t="shared" si="143"/>
        <v>600.9379667586641</v>
      </c>
      <c r="U263" s="44">
        <f t="shared" si="144"/>
        <v>618.9661057614239</v>
      </c>
      <c r="V263" s="161">
        <f t="shared" si="145"/>
        <v>639.9989345979773</v>
      </c>
      <c r="W263" s="47">
        <f t="shared" si="146"/>
        <v>661.0317634345305</v>
      </c>
      <c r="X263" s="53">
        <v>8.1</v>
      </c>
      <c r="Y263" s="171">
        <f t="shared" si="147"/>
        <v>661.7795713023024</v>
      </c>
      <c r="Z263" s="51">
        <f t="shared" si="148"/>
        <v>0.9066463003976872</v>
      </c>
      <c r="AA263" s="54">
        <f t="shared" si="149"/>
        <v>0.7351186219440707</v>
      </c>
    </row>
    <row r="264" spans="1:27" ht="13.5">
      <c r="A264" s="136" t="s">
        <v>262</v>
      </c>
      <c r="B264" s="68">
        <v>8.45</v>
      </c>
      <c r="C264" s="69">
        <v>8.25</v>
      </c>
      <c r="D264" s="67"/>
      <c r="E264" s="67"/>
      <c r="F264" s="67"/>
      <c r="G264" s="67">
        <v>8.3</v>
      </c>
      <c r="H264" s="67"/>
      <c r="I264" s="67"/>
      <c r="J264" s="67"/>
      <c r="K264" s="67">
        <v>667.3</v>
      </c>
      <c r="L264" s="67"/>
      <c r="M264" s="67"/>
      <c r="N264" s="67"/>
      <c r="O264" s="142"/>
      <c r="P264" s="131">
        <v>39</v>
      </c>
      <c r="Q264" s="167">
        <f t="shared" si="141"/>
        <v>29.328</v>
      </c>
      <c r="R264" s="46">
        <f t="shared" si="142"/>
        <v>582.6524755308104</v>
      </c>
      <c r="S264" s="44">
        <f t="shared" si="122"/>
        <v>594.7910687710357</v>
      </c>
      <c r="T264" s="163">
        <f t="shared" si="143"/>
        <v>606.9296620112609</v>
      </c>
      <c r="U264" s="44">
        <f t="shared" si="144"/>
        <v>625.1375518715987</v>
      </c>
      <c r="V264" s="161">
        <f t="shared" si="145"/>
        <v>646.3800900419928</v>
      </c>
      <c r="W264" s="47">
        <f t="shared" si="146"/>
        <v>667.6226282123871</v>
      </c>
      <c r="X264" s="53">
        <v>8.25</v>
      </c>
      <c r="Y264" s="171">
        <f t="shared" si="147"/>
        <v>657.8607267987321</v>
      </c>
      <c r="Z264" s="51">
        <f t="shared" si="148"/>
        <v>0.9120471485198809</v>
      </c>
      <c r="AA264" s="54">
        <f t="shared" si="149"/>
        <v>0.7394976879890925</v>
      </c>
    </row>
    <row r="265" spans="1:27" ht="13.5">
      <c r="A265" s="136" t="s">
        <v>263</v>
      </c>
      <c r="B265" s="68"/>
      <c r="C265" s="69">
        <v>9.2</v>
      </c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142"/>
      <c r="P265" s="131">
        <v>41</v>
      </c>
      <c r="Q265" s="167">
        <f t="shared" si="141"/>
        <v>31.078</v>
      </c>
      <c r="R265" s="46">
        <f t="shared" si="142"/>
        <v>571.3033361192181</v>
      </c>
      <c r="S265" s="44">
        <f t="shared" si="122"/>
        <v>583.2054889550352</v>
      </c>
      <c r="T265" s="163">
        <f t="shared" si="143"/>
        <v>595.1076417908522</v>
      </c>
      <c r="U265" s="44">
        <f t="shared" si="144"/>
        <v>612.9608710445779</v>
      </c>
      <c r="V265" s="161">
        <f t="shared" si="145"/>
        <v>633.7896385072577</v>
      </c>
      <c r="W265" s="47">
        <f t="shared" si="146"/>
        <v>654.6184059699375</v>
      </c>
      <c r="X265" s="53">
        <v>9.2</v>
      </c>
      <c r="Y265" s="171">
        <f t="shared" si="147"/>
        <v>634.8072429763489</v>
      </c>
      <c r="Z265" s="51">
        <f t="shared" si="148"/>
        <v>0.9451687998814379</v>
      </c>
      <c r="AA265" s="54">
        <f t="shared" si="149"/>
        <v>0.7663530809849496</v>
      </c>
    </row>
    <row r="266" spans="1:27" ht="13.5">
      <c r="A266" s="136"/>
      <c r="B266" s="68"/>
      <c r="C266" s="69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142"/>
      <c r="P266" s="131"/>
      <c r="Q266" s="167"/>
      <c r="R266" s="46"/>
      <c r="S266" s="44"/>
      <c r="T266" s="163"/>
      <c r="U266" s="44"/>
      <c r="V266" s="161"/>
      <c r="W266" s="47"/>
      <c r="X266" s="53"/>
      <c r="Y266" s="171"/>
      <c r="Z266" s="51"/>
      <c r="AA266" s="54"/>
    </row>
    <row r="267" spans="1:27" ht="13.5">
      <c r="A267" s="136" t="s">
        <v>323</v>
      </c>
      <c r="B267" s="68"/>
      <c r="C267" s="69"/>
      <c r="D267" s="67"/>
      <c r="E267" s="67"/>
      <c r="F267" s="67"/>
      <c r="G267" s="67"/>
      <c r="H267" s="67"/>
      <c r="I267" s="67"/>
      <c r="J267" s="67"/>
      <c r="K267" s="67">
        <v>612.8</v>
      </c>
      <c r="L267" s="67"/>
      <c r="M267" s="67"/>
      <c r="N267" s="67"/>
      <c r="O267" s="142"/>
      <c r="P267" s="131">
        <v>42</v>
      </c>
      <c r="Q267" s="167">
        <f aca="true" t="shared" si="150" ref="Q267:Q281">(0.003*(P267)+0.635)*(P267)</f>
        <v>31.962</v>
      </c>
      <c r="R267" s="46">
        <f aca="true" t="shared" si="151" ref="R267:R281">3600*0.96/0.74/(SQRT(Q267)+2.6)</f>
        <v>565.8536845634932</v>
      </c>
      <c r="S267" s="44">
        <f t="shared" si="122"/>
        <v>577.6423029918993</v>
      </c>
      <c r="T267" s="163">
        <f>3600/0.74/(SQRT(Q267)+2.6)</f>
        <v>589.4309214203055</v>
      </c>
      <c r="U267" s="44">
        <f>3600*1.03/0.74/(SQRT(Q267)+2.6)</f>
        <v>607.1138490629146</v>
      </c>
      <c r="V267" s="161">
        <f aca="true" t="shared" si="152" ref="V267:V281">(U267+W267)/2</f>
        <v>627.7439313126254</v>
      </c>
      <c r="W267" s="47">
        <f>3600*1.1/0.74/(SQRT(Q267)+2.6)</f>
        <v>648.374013562336</v>
      </c>
      <c r="X267" s="53">
        <v>10.1</v>
      </c>
      <c r="Y267" s="171">
        <f t="shared" si="147"/>
        <v>615.3830420022357</v>
      </c>
      <c r="Z267" s="51">
        <f t="shared" si="148"/>
        <v>0.9750024928340814</v>
      </c>
      <c r="AA267" s="54">
        <f>3600/7.4/(Y267)</f>
        <v>0.7905425617573633</v>
      </c>
    </row>
    <row r="268" spans="1:27" ht="13.5">
      <c r="A268" s="136" t="s">
        <v>356</v>
      </c>
      <c r="B268" s="68"/>
      <c r="C268" s="69"/>
      <c r="D268" s="67"/>
      <c r="E268" s="67"/>
      <c r="F268" s="67"/>
      <c r="G268" s="67"/>
      <c r="H268" s="67"/>
      <c r="I268" s="67"/>
      <c r="J268" s="67"/>
      <c r="K268" s="67">
        <v>620.1</v>
      </c>
      <c r="L268" s="67">
        <v>632.4</v>
      </c>
      <c r="M268" s="67"/>
      <c r="N268" s="67"/>
      <c r="O268" s="142"/>
      <c r="P268" s="131">
        <v>40</v>
      </c>
      <c r="Q268" s="167">
        <f t="shared" si="150"/>
        <v>30.2</v>
      </c>
      <c r="R268" s="46">
        <f t="shared" si="151"/>
        <v>576.9004480883175</v>
      </c>
      <c r="S268" s="44">
        <f t="shared" si="122"/>
        <v>588.9192074234908</v>
      </c>
      <c r="T268" s="163">
        <f>3600/0.74/(SQRT(Q268)+2.6)</f>
        <v>600.9379667586641</v>
      </c>
      <c r="U268" s="44">
        <f>3600*1.03/0.74/(SQRT(Q268)+2.6)</f>
        <v>618.9661057614239</v>
      </c>
      <c r="V268" s="161">
        <f t="shared" si="152"/>
        <v>639.9989345979773</v>
      </c>
      <c r="W268" s="47">
        <f>3600*1.1/0.74/(SQRT(Q268)+2.6)</f>
        <v>661.0317634345305</v>
      </c>
      <c r="X268" s="53">
        <v>9.2</v>
      </c>
      <c r="Y268" s="171">
        <f t="shared" si="147"/>
        <v>634.8072429763489</v>
      </c>
      <c r="Z268" s="51">
        <f t="shared" si="148"/>
        <v>0.9451687998814379</v>
      </c>
      <c r="AA268" s="54">
        <f>3600/7.4/(Y268)</f>
        <v>0.7663530809849496</v>
      </c>
    </row>
    <row r="269" spans="1:27" ht="13.5">
      <c r="A269" s="136" t="s">
        <v>414</v>
      </c>
      <c r="B269" s="68">
        <v>8.85</v>
      </c>
      <c r="C269" s="69">
        <v>8.6</v>
      </c>
      <c r="D269" s="67"/>
      <c r="E269" s="67"/>
      <c r="F269" s="67"/>
      <c r="G269" s="67"/>
      <c r="H269" s="67"/>
      <c r="I269" s="67"/>
      <c r="J269" s="67"/>
      <c r="K269" s="67">
        <v>658.2</v>
      </c>
      <c r="L269" s="67"/>
      <c r="M269" s="67"/>
      <c r="N269" s="67"/>
      <c r="O269" s="142"/>
      <c r="P269" s="131">
        <v>41</v>
      </c>
      <c r="Q269" s="167">
        <f t="shared" si="150"/>
        <v>31.078</v>
      </c>
      <c r="R269" s="46">
        <f t="shared" si="151"/>
        <v>571.3033361192181</v>
      </c>
      <c r="S269" s="44">
        <f t="shared" si="122"/>
        <v>583.2054889550352</v>
      </c>
      <c r="T269" s="163">
        <f aca="true" t="shared" si="153" ref="T269:T281">3600/0.74/(SQRT(Q269)+2.6)</f>
        <v>595.1076417908522</v>
      </c>
      <c r="U269" s="44">
        <f aca="true" t="shared" si="154" ref="U269:U281">3600*1.03/0.74/(SQRT(Q269)+2.6)</f>
        <v>612.9608710445779</v>
      </c>
      <c r="V269" s="161">
        <f t="shared" si="152"/>
        <v>633.7896385072577</v>
      </c>
      <c r="W269" s="47">
        <f aca="true" t="shared" si="155" ref="W269:W281">3600*1.1/0.74/(SQRT(Q269)+2.6)</f>
        <v>654.6184059699375</v>
      </c>
      <c r="X269" s="53">
        <v>8.55</v>
      </c>
      <c r="Y269" s="171">
        <f aca="true" t="shared" si="156" ref="Y269:Y287">3600/0.74/(SQRT((X269)*0.85/0.305)+2.6)</f>
        <v>650.2630514980033</v>
      </c>
      <c r="Z269" s="51">
        <f aca="true" t="shared" si="157" ref="Z269:Z287">600/(Y269)</f>
        <v>0.9227035099376892</v>
      </c>
      <c r="AA269" s="54">
        <f aca="true" t="shared" si="158" ref="AA269:AA281">3600/7.4/(Y269)</f>
        <v>0.7481379810305588</v>
      </c>
    </row>
    <row r="270" spans="1:27" ht="13.5">
      <c r="A270" s="136" t="s">
        <v>368</v>
      </c>
      <c r="B270" s="68">
        <v>8.35</v>
      </c>
      <c r="C270" s="69">
        <v>8.3</v>
      </c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142"/>
      <c r="P270" s="131">
        <v>38.4</v>
      </c>
      <c r="Q270" s="167">
        <f t="shared" si="150"/>
        <v>28.807679999999998</v>
      </c>
      <c r="R270" s="46">
        <f t="shared" si="151"/>
        <v>586.1813652142482</v>
      </c>
      <c r="S270" s="44">
        <f t="shared" si="122"/>
        <v>598.3934769895451</v>
      </c>
      <c r="T270" s="163">
        <f t="shared" si="153"/>
        <v>610.605588764842</v>
      </c>
      <c r="U270" s="44">
        <f t="shared" si="154"/>
        <v>628.9237564277872</v>
      </c>
      <c r="V270" s="161">
        <f t="shared" si="152"/>
        <v>650.2949520345567</v>
      </c>
      <c r="W270" s="47">
        <f t="shared" si="155"/>
        <v>671.6661476413262</v>
      </c>
      <c r="X270" s="53">
        <v>8.3</v>
      </c>
      <c r="Y270" s="171">
        <f t="shared" si="156"/>
        <v>656.5725900391974</v>
      </c>
      <c r="Z270" s="51">
        <f t="shared" si="157"/>
        <v>0.9138365035375297</v>
      </c>
      <c r="AA270" s="54">
        <f t="shared" si="158"/>
        <v>0.7409485163817807</v>
      </c>
    </row>
    <row r="271" spans="1:27" ht="13.5">
      <c r="A271" s="136" t="s">
        <v>369</v>
      </c>
      <c r="B271" s="68"/>
      <c r="C271" s="69">
        <v>7.95</v>
      </c>
      <c r="D271" s="67"/>
      <c r="E271" s="67"/>
      <c r="F271" s="67"/>
      <c r="G271" s="67"/>
      <c r="H271" s="67">
        <v>9.05</v>
      </c>
      <c r="I271" s="67"/>
      <c r="J271" s="67"/>
      <c r="K271" s="67">
        <v>635.6</v>
      </c>
      <c r="L271" s="67">
        <v>639.1</v>
      </c>
      <c r="M271" s="67">
        <v>644.5</v>
      </c>
      <c r="N271" s="67">
        <v>645.9</v>
      </c>
      <c r="O271" s="141">
        <v>648</v>
      </c>
      <c r="P271" s="131">
        <v>37</v>
      </c>
      <c r="Q271" s="167">
        <f t="shared" si="150"/>
        <v>27.602</v>
      </c>
      <c r="R271" s="46">
        <f t="shared" si="151"/>
        <v>594.6540177568963</v>
      </c>
      <c r="S271" s="44">
        <f t="shared" si="122"/>
        <v>607.0426431268318</v>
      </c>
      <c r="T271" s="163">
        <f t="shared" si="153"/>
        <v>619.4312684967671</v>
      </c>
      <c r="U271" s="44">
        <f t="shared" si="154"/>
        <v>638.0142065516701</v>
      </c>
      <c r="V271" s="161">
        <f t="shared" si="152"/>
        <v>659.6943009490569</v>
      </c>
      <c r="W271" s="47">
        <f t="shared" si="155"/>
        <v>681.3743953464439</v>
      </c>
      <c r="X271" s="53">
        <v>9</v>
      </c>
      <c r="Y271" s="171">
        <f t="shared" si="156"/>
        <v>639.4247325734675</v>
      </c>
      <c r="Z271" s="51">
        <f t="shared" si="157"/>
        <v>0.9383434350204185</v>
      </c>
      <c r="AA271" s="54">
        <f t="shared" si="158"/>
        <v>0.7608190013679068</v>
      </c>
    </row>
    <row r="272" spans="1:27" ht="13.5">
      <c r="A272" s="136" t="s">
        <v>398</v>
      </c>
      <c r="B272" s="68"/>
      <c r="C272" s="69"/>
      <c r="D272" s="67"/>
      <c r="E272" s="67"/>
      <c r="F272" s="67"/>
      <c r="G272" s="67"/>
      <c r="H272" s="67"/>
      <c r="I272" s="67"/>
      <c r="J272" s="67"/>
      <c r="K272" s="67">
        <v>651.7</v>
      </c>
      <c r="L272" s="67">
        <v>652.1</v>
      </c>
      <c r="M272" s="67">
        <v>655.6</v>
      </c>
      <c r="N272" s="67">
        <v>664.6</v>
      </c>
      <c r="O272" s="141"/>
      <c r="P272" s="131">
        <v>37</v>
      </c>
      <c r="Q272" s="167">
        <f t="shared" si="150"/>
        <v>27.602</v>
      </c>
      <c r="R272" s="46">
        <f t="shared" si="151"/>
        <v>594.6540177568963</v>
      </c>
      <c r="S272" s="44">
        <f t="shared" si="122"/>
        <v>607.0426431268318</v>
      </c>
      <c r="T272" s="163">
        <f t="shared" si="153"/>
        <v>619.4312684967671</v>
      </c>
      <c r="U272" s="44">
        <f t="shared" si="154"/>
        <v>638.0142065516701</v>
      </c>
      <c r="V272" s="161">
        <f t="shared" si="152"/>
        <v>659.6943009490569</v>
      </c>
      <c r="W272" s="47">
        <f t="shared" si="155"/>
        <v>681.3743953464439</v>
      </c>
      <c r="X272" s="53">
        <v>8.4</v>
      </c>
      <c r="Y272" s="171">
        <f t="shared" si="156"/>
        <v>654.0228661320778</v>
      </c>
      <c r="Z272" s="51">
        <f t="shared" si="157"/>
        <v>0.9173991171721999</v>
      </c>
      <c r="AA272" s="54">
        <f t="shared" si="158"/>
        <v>0.7438371220315134</v>
      </c>
    </row>
    <row r="273" spans="1:27" ht="13.5">
      <c r="A273" s="136" t="s">
        <v>357</v>
      </c>
      <c r="B273" s="68"/>
      <c r="C273" s="69"/>
      <c r="D273" s="67"/>
      <c r="E273" s="67"/>
      <c r="F273" s="67"/>
      <c r="G273" s="67"/>
      <c r="H273" s="67">
        <v>8.85</v>
      </c>
      <c r="I273" s="67"/>
      <c r="J273" s="67"/>
      <c r="K273" s="67">
        <v>632.2</v>
      </c>
      <c r="L273" s="67">
        <v>634.8</v>
      </c>
      <c r="M273" s="67">
        <v>643.1</v>
      </c>
      <c r="N273" s="75">
        <v>644</v>
      </c>
      <c r="O273" s="142">
        <v>645.4</v>
      </c>
      <c r="P273" s="131">
        <v>36</v>
      </c>
      <c r="Q273" s="167">
        <f t="shared" si="150"/>
        <v>26.748</v>
      </c>
      <c r="R273" s="46">
        <f t="shared" si="151"/>
        <v>600.9215507079336</v>
      </c>
      <c r="S273" s="44">
        <f aca="true" t="shared" si="159" ref="S273:S342">(R273+T273)/2</f>
        <v>613.4407496810156</v>
      </c>
      <c r="T273" s="163">
        <f t="shared" si="153"/>
        <v>625.9599486540976</v>
      </c>
      <c r="U273" s="44">
        <f t="shared" si="154"/>
        <v>644.7387471137205</v>
      </c>
      <c r="V273" s="161">
        <f t="shared" si="152"/>
        <v>666.647345316614</v>
      </c>
      <c r="W273" s="47">
        <f t="shared" si="155"/>
        <v>688.5559435195074</v>
      </c>
      <c r="X273" s="53">
        <v>8.8</v>
      </c>
      <c r="Y273" s="171">
        <f t="shared" si="156"/>
        <v>644.1626290697479</v>
      </c>
      <c r="Z273" s="51">
        <f t="shared" si="157"/>
        <v>0.9314418019972311</v>
      </c>
      <c r="AA273" s="54">
        <f t="shared" si="158"/>
        <v>0.7552230827004577</v>
      </c>
    </row>
    <row r="274" spans="1:27" ht="13.5">
      <c r="A274" s="136" t="s">
        <v>370</v>
      </c>
      <c r="B274" s="68">
        <v>9.1</v>
      </c>
      <c r="C274" s="69">
        <v>9.15</v>
      </c>
      <c r="D274" s="67"/>
      <c r="E274" s="67"/>
      <c r="F274" s="67"/>
      <c r="G274" s="67"/>
      <c r="H274" s="67"/>
      <c r="I274" s="67"/>
      <c r="J274" s="67"/>
      <c r="K274" s="67">
        <v>621.6</v>
      </c>
      <c r="L274" s="67">
        <v>628.7</v>
      </c>
      <c r="M274" s="67">
        <v>636.3</v>
      </c>
      <c r="N274" s="67"/>
      <c r="O274" s="142"/>
      <c r="P274" s="131">
        <v>35</v>
      </c>
      <c r="Q274" s="167">
        <f t="shared" si="150"/>
        <v>25.9</v>
      </c>
      <c r="R274" s="46">
        <f t="shared" si="151"/>
        <v>607.3801803608736</v>
      </c>
      <c r="S274" s="44">
        <f t="shared" si="159"/>
        <v>620.0339341183919</v>
      </c>
      <c r="T274" s="163">
        <f t="shared" si="153"/>
        <v>632.6876878759101</v>
      </c>
      <c r="U274" s="44">
        <f t="shared" si="154"/>
        <v>651.6683185121874</v>
      </c>
      <c r="V274" s="161">
        <f t="shared" si="152"/>
        <v>673.8123875878443</v>
      </c>
      <c r="W274" s="47">
        <f t="shared" si="155"/>
        <v>695.9564566635012</v>
      </c>
      <c r="X274" s="53">
        <v>9.4</v>
      </c>
      <c r="Y274" s="171">
        <f t="shared" si="156"/>
        <v>630.30482232319</v>
      </c>
      <c r="Z274" s="51">
        <f t="shared" si="157"/>
        <v>0.9519203705097925</v>
      </c>
      <c r="AA274" s="54">
        <f t="shared" si="158"/>
        <v>0.7718273274403723</v>
      </c>
    </row>
    <row r="275" spans="1:27" ht="13.5">
      <c r="A275" s="136" t="s">
        <v>358</v>
      </c>
      <c r="B275" s="68"/>
      <c r="C275" s="69"/>
      <c r="D275" s="67"/>
      <c r="E275" s="67"/>
      <c r="F275" s="67">
        <v>662</v>
      </c>
      <c r="G275" s="67"/>
      <c r="H275" s="67"/>
      <c r="I275" s="67">
        <v>667</v>
      </c>
      <c r="J275" s="67">
        <v>7.9</v>
      </c>
      <c r="K275" s="67"/>
      <c r="L275" s="67"/>
      <c r="M275" s="67"/>
      <c r="N275" s="67"/>
      <c r="O275" s="142"/>
      <c r="P275" s="131">
        <v>32</v>
      </c>
      <c r="Q275" s="167">
        <f t="shared" si="150"/>
        <v>23.392</v>
      </c>
      <c r="R275" s="46">
        <f t="shared" si="151"/>
        <v>628.0176005788386</v>
      </c>
      <c r="S275" s="44">
        <f t="shared" si="159"/>
        <v>641.1013005908977</v>
      </c>
      <c r="T275" s="163">
        <f t="shared" si="153"/>
        <v>654.1850006029568</v>
      </c>
      <c r="U275" s="44">
        <f t="shared" si="154"/>
        <v>673.8105506210455</v>
      </c>
      <c r="V275" s="161">
        <f t="shared" si="152"/>
        <v>696.7070256421491</v>
      </c>
      <c r="W275" s="47">
        <f t="shared" si="155"/>
        <v>719.6035006632526</v>
      </c>
      <c r="X275" s="53">
        <v>7.85</v>
      </c>
      <c r="Y275" s="171">
        <f t="shared" si="156"/>
        <v>668.4994460101558</v>
      </c>
      <c r="Z275" s="51">
        <f t="shared" si="157"/>
        <v>0.8975325313745808</v>
      </c>
      <c r="AA275" s="54">
        <f t="shared" si="158"/>
        <v>0.7277290794929032</v>
      </c>
    </row>
    <row r="276" spans="1:27" ht="13.5">
      <c r="A276" s="136" t="s">
        <v>371</v>
      </c>
      <c r="B276" s="68"/>
      <c r="C276" s="69">
        <v>6.6</v>
      </c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142"/>
      <c r="P276" s="131">
        <v>31</v>
      </c>
      <c r="Q276" s="167">
        <f t="shared" si="150"/>
        <v>22.567999999999998</v>
      </c>
      <c r="R276" s="46">
        <f t="shared" si="151"/>
        <v>635.3608778470998</v>
      </c>
      <c r="S276" s="44">
        <f t="shared" si="159"/>
        <v>648.5975628022477</v>
      </c>
      <c r="T276" s="163">
        <f t="shared" si="153"/>
        <v>661.8342477573957</v>
      </c>
      <c r="U276" s="44">
        <f t="shared" si="154"/>
        <v>681.6892751901175</v>
      </c>
      <c r="V276" s="161">
        <f t="shared" si="152"/>
        <v>704.8534738616264</v>
      </c>
      <c r="W276" s="47">
        <f t="shared" si="155"/>
        <v>728.0176725331353</v>
      </c>
      <c r="X276" s="53">
        <v>6.6</v>
      </c>
      <c r="Y276" s="171">
        <f t="shared" si="156"/>
        <v>706.2035094864392</v>
      </c>
      <c r="Z276" s="51">
        <f t="shared" si="157"/>
        <v>0.8496134498628138</v>
      </c>
      <c r="AA276" s="54">
        <f t="shared" si="158"/>
        <v>0.6888757701590382</v>
      </c>
    </row>
    <row r="277" spans="1:27" ht="13.5">
      <c r="A277" s="22" t="s">
        <v>403</v>
      </c>
      <c r="B277" s="68"/>
      <c r="C277" s="69"/>
      <c r="D277" s="67"/>
      <c r="E277" s="67"/>
      <c r="F277" s="67"/>
      <c r="G277" s="67"/>
      <c r="H277" s="67"/>
      <c r="I277" s="67"/>
      <c r="J277" s="67"/>
      <c r="K277" s="67">
        <v>654.4</v>
      </c>
      <c r="L277" s="75">
        <v>665</v>
      </c>
      <c r="M277" s="67"/>
      <c r="N277" s="67"/>
      <c r="O277" s="142"/>
      <c r="P277" s="131">
        <v>40</v>
      </c>
      <c r="Q277" s="167">
        <f t="shared" si="150"/>
        <v>30.2</v>
      </c>
      <c r="R277" s="46">
        <f t="shared" si="151"/>
        <v>576.9004480883175</v>
      </c>
      <c r="S277" s="44">
        <f t="shared" si="159"/>
        <v>588.9192074234908</v>
      </c>
      <c r="T277" s="163">
        <f t="shared" si="153"/>
        <v>600.9379667586641</v>
      </c>
      <c r="U277" s="44">
        <f t="shared" si="154"/>
        <v>618.9661057614239</v>
      </c>
      <c r="V277" s="161">
        <f t="shared" si="152"/>
        <v>639.9989345979773</v>
      </c>
      <c r="W277" s="47">
        <f t="shared" si="155"/>
        <v>661.0317634345305</v>
      </c>
      <c r="X277" s="53">
        <v>8.3</v>
      </c>
      <c r="Y277" s="171">
        <f t="shared" si="156"/>
        <v>656.5725900391974</v>
      </c>
      <c r="Z277" s="51">
        <f t="shared" si="157"/>
        <v>0.9138365035375297</v>
      </c>
      <c r="AA277" s="54">
        <f t="shared" si="158"/>
        <v>0.7409485163817807</v>
      </c>
    </row>
    <row r="278" spans="1:27" ht="13.5">
      <c r="A278" s="22" t="s">
        <v>435</v>
      </c>
      <c r="B278" s="68"/>
      <c r="C278" s="69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142"/>
      <c r="P278" s="131">
        <v>37</v>
      </c>
      <c r="Q278" s="167">
        <f t="shared" si="150"/>
        <v>27.602</v>
      </c>
      <c r="R278" s="46">
        <f t="shared" si="151"/>
        <v>594.6540177568963</v>
      </c>
      <c r="S278" s="44">
        <f t="shared" si="159"/>
        <v>607.0426431268318</v>
      </c>
      <c r="T278" s="163">
        <f t="shared" si="153"/>
        <v>619.4312684967671</v>
      </c>
      <c r="U278" s="44">
        <f t="shared" si="154"/>
        <v>638.0142065516701</v>
      </c>
      <c r="V278" s="161">
        <f t="shared" si="152"/>
        <v>659.6943009490569</v>
      </c>
      <c r="W278" s="47">
        <f t="shared" si="155"/>
        <v>681.3743953464439</v>
      </c>
      <c r="X278" s="53">
        <v>8.15</v>
      </c>
      <c r="Y278" s="171">
        <f t="shared" si="156"/>
        <v>660.4641036437475</v>
      </c>
      <c r="Z278" s="51">
        <f t="shared" si="157"/>
        <v>0.9084520970781453</v>
      </c>
      <c r="AA278" s="54">
        <f t="shared" si="158"/>
        <v>0.7365827814147125</v>
      </c>
    </row>
    <row r="279" spans="1:27" ht="13.5">
      <c r="A279" s="22" t="s">
        <v>404</v>
      </c>
      <c r="B279" s="68"/>
      <c r="C279" s="69">
        <v>8</v>
      </c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142"/>
      <c r="P279" s="144">
        <v>37</v>
      </c>
      <c r="Q279" s="169">
        <f t="shared" si="150"/>
        <v>27.602</v>
      </c>
      <c r="R279" s="145">
        <f t="shared" si="151"/>
        <v>594.6540177568963</v>
      </c>
      <c r="S279" s="44">
        <f t="shared" si="159"/>
        <v>607.0426431268318</v>
      </c>
      <c r="T279" s="165">
        <f t="shared" si="153"/>
        <v>619.4312684967671</v>
      </c>
      <c r="U279" s="146">
        <f t="shared" si="154"/>
        <v>638.0142065516701</v>
      </c>
      <c r="V279" s="161">
        <f t="shared" si="152"/>
        <v>659.6943009490569</v>
      </c>
      <c r="W279" s="147">
        <f t="shared" si="155"/>
        <v>681.3743953464439</v>
      </c>
      <c r="X279" s="53">
        <v>8</v>
      </c>
      <c r="Y279" s="171">
        <f t="shared" si="156"/>
        <v>664.4386498378535</v>
      </c>
      <c r="Z279" s="51">
        <f t="shared" si="157"/>
        <v>0.9030179086457737</v>
      </c>
      <c r="AA279" s="54">
        <f t="shared" si="158"/>
        <v>0.7321766826857624</v>
      </c>
    </row>
    <row r="280" spans="1:27" ht="13.5">
      <c r="A280" s="22" t="s">
        <v>405</v>
      </c>
      <c r="B280" s="68"/>
      <c r="C280" s="69"/>
      <c r="D280" s="67"/>
      <c r="E280" s="67"/>
      <c r="F280" s="67"/>
      <c r="G280" s="67"/>
      <c r="H280" s="67"/>
      <c r="I280" s="67"/>
      <c r="J280" s="67"/>
      <c r="K280" s="67">
        <v>630.1</v>
      </c>
      <c r="L280" s="67"/>
      <c r="M280" s="67"/>
      <c r="N280" s="67"/>
      <c r="O280" s="142"/>
      <c r="P280" s="131">
        <v>36</v>
      </c>
      <c r="Q280" s="167">
        <f t="shared" si="150"/>
        <v>26.748</v>
      </c>
      <c r="R280" s="46">
        <f t="shared" si="151"/>
        <v>600.9215507079336</v>
      </c>
      <c r="S280" s="44">
        <f t="shared" si="159"/>
        <v>613.4407496810156</v>
      </c>
      <c r="T280" s="163">
        <f t="shared" si="153"/>
        <v>625.9599486540976</v>
      </c>
      <c r="U280" s="44">
        <f t="shared" si="154"/>
        <v>644.7387471137205</v>
      </c>
      <c r="V280" s="161">
        <f t="shared" si="152"/>
        <v>666.647345316614</v>
      </c>
      <c r="W280" s="47">
        <f t="shared" si="155"/>
        <v>688.5559435195074</v>
      </c>
      <c r="X280" s="53">
        <v>8</v>
      </c>
      <c r="Y280" s="171">
        <f t="shared" si="156"/>
        <v>664.4386498378535</v>
      </c>
      <c r="Z280" s="51">
        <f t="shared" si="157"/>
        <v>0.9030179086457737</v>
      </c>
      <c r="AA280" s="54">
        <f t="shared" si="158"/>
        <v>0.7321766826857624</v>
      </c>
    </row>
    <row r="281" spans="1:27" ht="13.5">
      <c r="A281" s="136" t="s">
        <v>372</v>
      </c>
      <c r="B281" s="68"/>
      <c r="C281" s="69">
        <v>8.5</v>
      </c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142"/>
      <c r="P281" s="131">
        <v>36.7</v>
      </c>
      <c r="Q281" s="167">
        <f t="shared" si="150"/>
        <v>27.345170000000003</v>
      </c>
      <c r="R281" s="46">
        <f t="shared" si="151"/>
        <v>596.5148313284149</v>
      </c>
      <c r="S281" s="44">
        <f t="shared" si="159"/>
        <v>608.9422236477569</v>
      </c>
      <c r="T281" s="163">
        <f t="shared" si="153"/>
        <v>621.3696159670989</v>
      </c>
      <c r="U281" s="44">
        <f t="shared" si="154"/>
        <v>640.0107044461118</v>
      </c>
      <c r="V281" s="161">
        <f t="shared" si="152"/>
        <v>661.7586410049603</v>
      </c>
      <c r="W281" s="47">
        <f t="shared" si="155"/>
        <v>683.5065775638088</v>
      </c>
      <c r="X281" s="53">
        <v>8.5</v>
      </c>
      <c r="Y281" s="171">
        <f t="shared" si="156"/>
        <v>651.5078262148689</v>
      </c>
      <c r="Z281" s="51">
        <f t="shared" si="157"/>
        <v>0.9209405871390384</v>
      </c>
      <c r="AA281" s="54">
        <f t="shared" si="158"/>
        <v>0.7467085841667879</v>
      </c>
    </row>
    <row r="282" spans="1:27" ht="13.5">
      <c r="A282" s="136"/>
      <c r="B282" s="68"/>
      <c r="C282" s="69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142"/>
      <c r="P282" s="131"/>
      <c r="Q282" s="167"/>
      <c r="R282" s="46"/>
      <c r="S282" s="44"/>
      <c r="T282" s="163"/>
      <c r="U282" s="44"/>
      <c r="V282" s="161"/>
      <c r="W282" s="47"/>
      <c r="X282" s="53"/>
      <c r="Y282" s="171"/>
      <c r="Z282" s="51"/>
      <c r="AA282" s="54"/>
    </row>
    <row r="283" spans="1:27" ht="13.5">
      <c r="A283" s="136" t="s">
        <v>331</v>
      </c>
      <c r="B283" s="68"/>
      <c r="C283" s="69"/>
      <c r="D283" s="67"/>
      <c r="E283" s="67"/>
      <c r="F283" s="67"/>
      <c r="G283" s="67"/>
      <c r="H283" s="67"/>
      <c r="I283" s="67"/>
      <c r="J283" s="67"/>
      <c r="K283" s="67">
        <v>618.3</v>
      </c>
      <c r="L283" s="67"/>
      <c r="M283" s="67"/>
      <c r="N283" s="67"/>
      <c r="O283" s="142"/>
      <c r="P283" s="131">
        <v>50</v>
      </c>
      <c r="Q283" s="167">
        <f aca="true" t="shared" si="160" ref="Q283:Q292">(0.003*(P283)+0.635)*(P283)</f>
        <v>39.25</v>
      </c>
      <c r="R283" s="46">
        <f aca="true" t="shared" si="161" ref="R283:R292">3600*0.96/0.74/(SQRT(Q283)+2.6)</f>
        <v>526.8223046115146</v>
      </c>
      <c r="S283" s="44">
        <f t="shared" si="159"/>
        <v>537.7977692909212</v>
      </c>
      <c r="T283" s="163">
        <f aca="true" t="shared" si="162" ref="T283:T292">3600/0.74/(SQRT(Q283)+2.6)</f>
        <v>548.7732339703277</v>
      </c>
      <c r="U283" s="44">
        <f aca="true" t="shared" si="163" ref="U283:U292">3600*1.03/0.74/(SQRT(Q283)+2.6)</f>
        <v>565.2364309894376</v>
      </c>
      <c r="V283" s="161">
        <f aca="true" t="shared" si="164" ref="V283:V292">(U283+W283)/2</f>
        <v>584.4434941783991</v>
      </c>
      <c r="W283" s="47">
        <f aca="true" t="shared" si="165" ref="W283:W292">3600*1.1/0.74/(SQRT(Q283)+2.6)</f>
        <v>603.6505573673606</v>
      </c>
      <c r="X283" s="53">
        <v>9.8</v>
      </c>
      <c r="Y283" s="171">
        <f t="shared" si="156"/>
        <v>621.6254932695003</v>
      </c>
      <c r="Z283" s="51">
        <f t="shared" si="157"/>
        <v>0.9652113796753107</v>
      </c>
      <c r="AA283" s="54">
        <f aca="true" t="shared" si="166" ref="AA283:AA292">3600/7.4/(Y283)</f>
        <v>0.78260382135836</v>
      </c>
    </row>
    <row r="284" spans="1:27" ht="13.5">
      <c r="A284" s="136" t="s">
        <v>317</v>
      </c>
      <c r="B284" s="68"/>
      <c r="C284" s="69"/>
      <c r="D284" s="67"/>
      <c r="E284" s="67"/>
      <c r="F284" s="67"/>
      <c r="G284" s="67"/>
      <c r="H284" s="67"/>
      <c r="I284" s="67"/>
      <c r="J284" s="67"/>
      <c r="K284" s="75">
        <v>610</v>
      </c>
      <c r="L284" s="67">
        <v>611.5</v>
      </c>
      <c r="M284" s="67"/>
      <c r="N284" s="67"/>
      <c r="O284" s="142"/>
      <c r="P284" s="131">
        <v>47</v>
      </c>
      <c r="Q284" s="167">
        <f t="shared" si="160"/>
        <v>36.472</v>
      </c>
      <c r="R284" s="46">
        <f t="shared" si="161"/>
        <v>540.5902669786612</v>
      </c>
      <c r="S284" s="44">
        <f t="shared" si="159"/>
        <v>551.8525642073834</v>
      </c>
      <c r="T284" s="163">
        <f t="shared" si="162"/>
        <v>563.1148614361055</v>
      </c>
      <c r="U284" s="44">
        <f t="shared" si="163"/>
        <v>580.0083072791887</v>
      </c>
      <c r="V284" s="161">
        <f t="shared" si="164"/>
        <v>599.7173274294523</v>
      </c>
      <c r="W284" s="47">
        <f t="shared" si="165"/>
        <v>619.4263475797161</v>
      </c>
      <c r="X284" s="53">
        <v>10.1</v>
      </c>
      <c r="Y284" s="171">
        <f t="shared" si="156"/>
        <v>615.3830420022357</v>
      </c>
      <c r="Z284" s="51">
        <f t="shared" si="157"/>
        <v>0.9750024928340814</v>
      </c>
      <c r="AA284" s="54">
        <f t="shared" si="166"/>
        <v>0.7905425617573633</v>
      </c>
    </row>
    <row r="285" spans="1:27" ht="13.5">
      <c r="A285" s="136" t="s">
        <v>337</v>
      </c>
      <c r="B285" s="68"/>
      <c r="C285" s="69"/>
      <c r="D285" s="67"/>
      <c r="E285" s="67"/>
      <c r="F285" s="67"/>
      <c r="G285" s="67"/>
      <c r="H285" s="67"/>
      <c r="I285" s="67"/>
      <c r="J285" s="67"/>
      <c r="K285" s="75">
        <v>626.6</v>
      </c>
      <c r="L285" s="67">
        <v>629.2</v>
      </c>
      <c r="M285" s="67">
        <v>629.9</v>
      </c>
      <c r="N285" s="67"/>
      <c r="O285" s="142"/>
      <c r="P285" s="131">
        <v>44</v>
      </c>
      <c r="Q285" s="167">
        <f t="shared" si="160"/>
        <v>33.748</v>
      </c>
      <c r="R285" s="46">
        <f t="shared" si="161"/>
        <v>555.3694919305387</v>
      </c>
      <c r="S285" s="44">
        <f t="shared" si="159"/>
        <v>566.9396896790917</v>
      </c>
      <c r="T285" s="163">
        <f t="shared" si="162"/>
        <v>578.5098874276446</v>
      </c>
      <c r="U285" s="44">
        <f t="shared" si="163"/>
        <v>595.8651840504739</v>
      </c>
      <c r="V285" s="161">
        <f t="shared" si="164"/>
        <v>616.1130301104415</v>
      </c>
      <c r="W285" s="47">
        <f t="shared" si="165"/>
        <v>636.3608761704091</v>
      </c>
      <c r="X285" s="53">
        <v>9.3</v>
      </c>
      <c r="Y285" s="171">
        <f t="shared" si="156"/>
        <v>632.5419691563145</v>
      </c>
      <c r="Z285" s="51">
        <f t="shared" si="157"/>
        <v>0.9485536600840588</v>
      </c>
      <c r="AA285" s="54">
        <f t="shared" si="166"/>
        <v>0.769097562230318</v>
      </c>
    </row>
    <row r="286" spans="1:27" ht="13.5">
      <c r="A286" s="136" t="s">
        <v>355</v>
      </c>
      <c r="B286" s="68"/>
      <c r="C286" s="69"/>
      <c r="D286" s="67"/>
      <c r="E286" s="67"/>
      <c r="F286" s="67"/>
      <c r="G286" s="67"/>
      <c r="H286" s="67"/>
      <c r="I286" s="67"/>
      <c r="J286" s="67"/>
      <c r="K286" s="75">
        <v>629.3</v>
      </c>
      <c r="L286" s="67"/>
      <c r="M286" s="67"/>
      <c r="N286" s="67"/>
      <c r="O286" s="142"/>
      <c r="P286" s="131">
        <v>42</v>
      </c>
      <c r="Q286" s="167">
        <f t="shared" si="160"/>
        <v>31.962</v>
      </c>
      <c r="R286" s="46">
        <f t="shared" si="161"/>
        <v>565.8536845634932</v>
      </c>
      <c r="S286" s="44">
        <f t="shared" si="159"/>
        <v>577.6423029918993</v>
      </c>
      <c r="T286" s="163">
        <f t="shared" si="162"/>
        <v>589.4309214203055</v>
      </c>
      <c r="U286" s="44">
        <f t="shared" si="163"/>
        <v>607.1138490629146</v>
      </c>
      <c r="V286" s="161">
        <f t="shared" si="164"/>
        <v>627.7439313126254</v>
      </c>
      <c r="W286" s="47">
        <f t="shared" si="165"/>
        <v>648.374013562336</v>
      </c>
      <c r="X286" s="53">
        <v>9</v>
      </c>
      <c r="Y286" s="171">
        <f t="shared" si="156"/>
        <v>639.4247325734675</v>
      </c>
      <c r="Z286" s="51">
        <f t="shared" si="157"/>
        <v>0.9383434350204185</v>
      </c>
      <c r="AA286" s="54">
        <f t="shared" si="166"/>
        <v>0.7608190013679068</v>
      </c>
    </row>
    <row r="287" spans="1:27" ht="13.5">
      <c r="A287" s="136" t="s">
        <v>410</v>
      </c>
      <c r="B287" s="68"/>
      <c r="C287" s="69"/>
      <c r="D287" s="67"/>
      <c r="E287" s="67"/>
      <c r="F287" s="67"/>
      <c r="G287" s="67"/>
      <c r="H287" s="67"/>
      <c r="I287" s="67"/>
      <c r="J287" s="67"/>
      <c r="K287" s="75">
        <v>656.8</v>
      </c>
      <c r="L287" s="67"/>
      <c r="M287" s="67"/>
      <c r="N287" s="67"/>
      <c r="O287" s="142"/>
      <c r="P287" s="131">
        <v>39</v>
      </c>
      <c r="Q287" s="167">
        <f t="shared" si="160"/>
        <v>29.328</v>
      </c>
      <c r="R287" s="46">
        <f t="shared" si="161"/>
        <v>582.6524755308104</v>
      </c>
      <c r="S287" s="44">
        <f t="shared" si="159"/>
        <v>594.7910687710357</v>
      </c>
      <c r="T287" s="163">
        <f t="shared" si="162"/>
        <v>606.9296620112609</v>
      </c>
      <c r="U287" s="44">
        <f t="shared" si="163"/>
        <v>625.1375518715987</v>
      </c>
      <c r="V287" s="161">
        <f t="shared" si="164"/>
        <v>646.3800900419928</v>
      </c>
      <c r="W287" s="47">
        <f t="shared" si="165"/>
        <v>667.6226282123871</v>
      </c>
      <c r="X287" s="53">
        <v>8.2</v>
      </c>
      <c r="Y287" s="171">
        <f t="shared" si="156"/>
        <v>659.1578604160757</v>
      </c>
      <c r="Z287" s="51">
        <f t="shared" si="157"/>
        <v>0.9102523629487876</v>
      </c>
      <c r="AA287" s="54">
        <f t="shared" si="166"/>
        <v>0.7380424564449629</v>
      </c>
    </row>
    <row r="288" spans="1:27" ht="13.5">
      <c r="A288" s="22" t="s">
        <v>264</v>
      </c>
      <c r="B288" s="68">
        <v>8.5</v>
      </c>
      <c r="C288" s="69">
        <v>8.6</v>
      </c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142"/>
      <c r="P288" s="131">
        <v>40</v>
      </c>
      <c r="Q288" s="167">
        <f t="shared" si="160"/>
        <v>30.2</v>
      </c>
      <c r="R288" s="46">
        <f t="shared" si="161"/>
        <v>576.9004480883175</v>
      </c>
      <c r="S288" s="44">
        <f t="shared" si="159"/>
        <v>588.9192074234908</v>
      </c>
      <c r="T288" s="163">
        <f t="shared" si="162"/>
        <v>600.9379667586641</v>
      </c>
      <c r="U288" s="44">
        <f t="shared" si="163"/>
        <v>618.9661057614239</v>
      </c>
      <c r="V288" s="161">
        <f t="shared" si="164"/>
        <v>639.9989345979773</v>
      </c>
      <c r="W288" s="47">
        <f t="shared" si="165"/>
        <v>661.0317634345305</v>
      </c>
      <c r="X288" s="53">
        <v>8.5</v>
      </c>
      <c r="Y288" s="171">
        <f>3600/0.74/(SQRT((X288)*0.85/0.305)+2.6)</f>
        <v>651.5078262148689</v>
      </c>
      <c r="Z288" s="51">
        <f>600/(Y288)</f>
        <v>0.9209405871390384</v>
      </c>
      <c r="AA288" s="54">
        <f t="shared" si="166"/>
        <v>0.7467085841667879</v>
      </c>
    </row>
    <row r="289" spans="1:27" ht="13.5">
      <c r="A289" s="22" t="s">
        <v>265</v>
      </c>
      <c r="B289" s="68"/>
      <c r="C289" s="69"/>
      <c r="D289" s="67"/>
      <c r="E289" s="67"/>
      <c r="F289" s="67">
        <v>695</v>
      </c>
      <c r="G289" s="67"/>
      <c r="H289" s="67"/>
      <c r="I289" s="67">
        <v>710</v>
      </c>
      <c r="J289" s="67"/>
      <c r="K289" s="67"/>
      <c r="L289" s="67"/>
      <c r="M289" s="67"/>
      <c r="N289" s="67"/>
      <c r="O289" s="142"/>
      <c r="P289" s="131">
        <v>31</v>
      </c>
      <c r="Q289" s="167">
        <f t="shared" si="160"/>
        <v>22.567999999999998</v>
      </c>
      <c r="R289" s="46">
        <f t="shared" si="161"/>
        <v>635.3608778470998</v>
      </c>
      <c r="S289" s="44">
        <f t="shared" si="159"/>
        <v>648.5975628022477</v>
      </c>
      <c r="T289" s="163">
        <f t="shared" si="162"/>
        <v>661.8342477573957</v>
      </c>
      <c r="U289" s="44">
        <f t="shared" si="163"/>
        <v>681.6892751901175</v>
      </c>
      <c r="V289" s="161">
        <f t="shared" si="164"/>
        <v>704.8534738616264</v>
      </c>
      <c r="W289" s="47">
        <f t="shared" si="165"/>
        <v>728.0176725331353</v>
      </c>
      <c r="X289" s="53">
        <v>6.8</v>
      </c>
      <c r="Y289" s="171">
        <f>3600/0.74/(SQRT((X289)*0.85/0.305)+2.6)</f>
        <v>699.6529858442375</v>
      </c>
      <c r="Z289" s="51">
        <f>600/(Y289)</f>
        <v>0.8575679831852772</v>
      </c>
      <c r="AA289" s="54">
        <f t="shared" si="166"/>
        <v>0.6953253917718463</v>
      </c>
    </row>
    <row r="290" spans="1:27" ht="13.5">
      <c r="A290" s="22" t="s">
        <v>266</v>
      </c>
      <c r="B290" s="68"/>
      <c r="C290" s="69"/>
      <c r="D290" s="67"/>
      <c r="E290" s="67"/>
      <c r="F290" s="67"/>
      <c r="G290" s="67">
        <v>6.2</v>
      </c>
      <c r="H290" s="67"/>
      <c r="I290" s="67"/>
      <c r="J290" s="67"/>
      <c r="K290" s="67"/>
      <c r="L290" s="67"/>
      <c r="M290" s="67"/>
      <c r="N290" s="67"/>
      <c r="O290" s="142"/>
      <c r="P290" s="131">
        <v>30</v>
      </c>
      <c r="Q290" s="167">
        <f t="shared" si="160"/>
        <v>21.75</v>
      </c>
      <c r="R290" s="46">
        <f t="shared" si="161"/>
        <v>642.9611636349883</v>
      </c>
      <c r="S290" s="44">
        <f t="shared" si="159"/>
        <v>656.356187877384</v>
      </c>
      <c r="T290" s="163">
        <f t="shared" si="162"/>
        <v>669.7512121197797</v>
      </c>
      <c r="U290" s="44">
        <f t="shared" si="163"/>
        <v>689.843748483373</v>
      </c>
      <c r="V290" s="161">
        <f t="shared" si="164"/>
        <v>713.2850409075653</v>
      </c>
      <c r="W290" s="47">
        <f t="shared" si="165"/>
        <v>736.7263333317576</v>
      </c>
      <c r="X290" s="53">
        <v>6.2</v>
      </c>
      <c r="Y290" s="171">
        <f>3600/0.74/(SQRT((X290)*0.85/0.305)+2.6)</f>
        <v>719.9992080000444</v>
      </c>
      <c r="Z290" s="51">
        <f>600/(Y290)</f>
        <v>0.833334250000957</v>
      </c>
      <c r="AA290" s="54">
        <f t="shared" si="166"/>
        <v>0.6756764189196948</v>
      </c>
    </row>
    <row r="291" spans="1:27" ht="13.5">
      <c r="A291" s="22" t="s">
        <v>267</v>
      </c>
      <c r="B291" s="68"/>
      <c r="C291" s="69">
        <v>7.1</v>
      </c>
      <c r="D291" s="67"/>
      <c r="E291" s="67"/>
      <c r="F291" s="67">
        <v>690</v>
      </c>
      <c r="G291" s="67"/>
      <c r="H291" s="67"/>
      <c r="I291" s="67"/>
      <c r="J291" s="67"/>
      <c r="K291" s="67"/>
      <c r="L291" s="67"/>
      <c r="M291" s="67"/>
      <c r="N291" s="67"/>
      <c r="O291" s="142"/>
      <c r="P291" s="131">
        <v>32</v>
      </c>
      <c r="Q291" s="167">
        <f t="shared" si="160"/>
        <v>23.392</v>
      </c>
      <c r="R291" s="46">
        <f t="shared" si="161"/>
        <v>628.0176005788386</v>
      </c>
      <c r="S291" s="44">
        <f t="shared" si="159"/>
        <v>641.1013005908977</v>
      </c>
      <c r="T291" s="163">
        <f t="shared" si="162"/>
        <v>654.1850006029568</v>
      </c>
      <c r="U291" s="44">
        <f t="shared" si="163"/>
        <v>673.8105506210455</v>
      </c>
      <c r="V291" s="161">
        <f t="shared" si="164"/>
        <v>696.7070256421491</v>
      </c>
      <c r="W291" s="47">
        <f t="shared" si="165"/>
        <v>719.6035006632526</v>
      </c>
      <c r="X291" s="53">
        <v>7.1</v>
      </c>
      <c r="Y291" s="171">
        <f>3600/0.74/(SQRT((X291)*0.85/0.305)+2.6)</f>
        <v>690.2235571578198</v>
      </c>
      <c r="Z291" s="51">
        <f>600/(Y291)</f>
        <v>0.8692835730942894</v>
      </c>
      <c r="AA291" s="54">
        <f t="shared" si="166"/>
        <v>0.7048245187250994</v>
      </c>
    </row>
    <row r="292" spans="1:27" ht="13.5">
      <c r="A292" s="22" t="s">
        <v>268</v>
      </c>
      <c r="B292" s="68"/>
      <c r="C292" s="69">
        <v>8</v>
      </c>
      <c r="D292" s="67"/>
      <c r="E292" s="67"/>
      <c r="F292" s="67"/>
      <c r="G292" s="67"/>
      <c r="H292" s="67"/>
      <c r="I292" s="67"/>
      <c r="J292" s="67"/>
      <c r="K292" s="67">
        <v>592.5</v>
      </c>
      <c r="L292" s="67">
        <v>600.2</v>
      </c>
      <c r="M292" s="67">
        <v>614.5</v>
      </c>
      <c r="N292" s="67">
        <v>624.9</v>
      </c>
      <c r="O292" s="142">
        <v>653.5</v>
      </c>
      <c r="P292" s="131">
        <v>38</v>
      </c>
      <c r="Q292" s="167">
        <f t="shared" si="160"/>
        <v>28.462</v>
      </c>
      <c r="R292" s="46">
        <f t="shared" si="161"/>
        <v>588.5674456850475</v>
      </c>
      <c r="S292" s="44">
        <f t="shared" si="159"/>
        <v>600.8292674701527</v>
      </c>
      <c r="T292" s="163">
        <f t="shared" si="162"/>
        <v>613.0910892552578</v>
      </c>
      <c r="U292" s="44">
        <f t="shared" si="163"/>
        <v>631.4838219329155</v>
      </c>
      <c r="V292" s="161">
        <f t="shared" si="164"/>
        <v>652.9420100568495</v>
      </c>
      <c r="W292" s="47">
        <f t="shared" si="165"/>
        <v>674.4001981807836</v>
      </c>
      <c r="X292" s="53">
        <v>8.25</v>
      </c>
      <c r="Y292" s="171">
        <f>3600/0.74/(SQRT((X292)*0.85/0.305)+2.6)</f>
        <v>657.8607267987321</v>
      </c>
      <c r="Z292" s="51">
        <f>600/(Y292)</f>
        <v>0.9120471485198809</v>
      </c>
      <c r="AA292" s="54">
        <f t="shared" si="166"/>
        <v>0.7394976879890925</v>
      </c>
    </row>
    <row r="293" spans="1:27" ht="13.5">
      <c r="A293" s="22"/>
      <c r="B293" s="68"/>
      <c r="C293" s="69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142"/>
      <c r="P293" s="131"/>
      <c r="Q293" s="167"/>
      <c r="R293" s="46"/>
      <c r="S293" s="44"/>
      <c r="T293" s="163"/>
      <c r="U293" s="44"/>
      <c r="V293" s="161"/>
      <c r="W293" s="47"/>
      <c r="X293" s="53"/>
      <c r="Y293" s="171"/>
      <c r="Z293" s="51"/>
      <c r="AA293" s="54"/>
    </row>
    <row r="294" spans="1:27" ht="13.5">
      <c r="A294" s="22" t="s">
        <v>314</v>
      </c>
      <c r="B294" s="68">
        <v>9.4</v>
      </c>
      <c r="C294" s="69">
        <v>9.2</v>
      </c>
      <c r="D294" s="67"/>
      <c r="E294" s="67"/>
      <c r="F294" s="67"/>
      <c r="G294" s="67"/>
      <c r="H294" s="67"/>
      <c r="I294" s="67"/>
      <c r="J294" s="67"/>
      <c r="K294" s="67">
        <v>607.4</v>
      </c>
      <c r="L294" s="67">
        <v>608.8</v>
      </c>
      <c r="M294" s="67">
        <v>612.5</v>
      </c>
      <c r="N294" s="75">
        <v>616</v>
      </c>
      <c r="O294" s="141"/>
      <c r="P294" s="131">
        <v>40</v>
      </c>
      <c r="Q294" s="167">
        <f>(0.003*(P294)+0.635)*(P294)</f>
        <v>30.2</v>
      </c>
      <c r="R294" s="46">
        <f>3600*0.96/0.74/(SQRT(Q294)+2.6)</f>
        <v>576.9004480883175</v>
      </c>
      <c r="S294" s="44">
        <f t="shared" si="159"/>
        <v>588.9192074234908</v>
      </c>
      <c r="T294" s="163">
        <f>3600/0.74/(SQRT(Q294)+2.6)</f>
        <v>600.9379667586641</v>
      </c>
      <c r="U294" s="44">
        <f>3600*1.03/0.74/(SQRT(Q294)+2.6)</f>
        <v>618.9661057614239</v>
      </c>
      <c r="V294" s="161">
        <f>(U294+W294)/2</f>
        <v>639.9989345979773</v>
      </c>
      <c r="W294" s="47">
        <f>3600*1.1/0.74/(SQRT(Q294)+2.6)</f>
        <v>661.0317634345305</v>
      </c>
      <c r="X294" s="53">
        <v>9.9</v>
      </c>
      <c r="Y294" s="171">
        <f>3600/0.74/(SQRT((X294)*0.85/0.305)+2.6)</f>
        <v>619.5201336357995</v>
      </c>
      <c r="Z294" s="51">
        <f>600/(Y294)</f>
        <v>0.9684915266252268</v>
      </c>
      <c r="AA294" s="54">
        <f>3600/7.4/(Y294)</f>
        <v>0.7852633999664</v>
      </c>
    </row>
    <row r="295" spans="1:27" ht="13.5">
      <c r="A295" s="22" t="s">
        <v>350</v>
      </c>
      <c r="B295" s="68"/>
      <c r="C295" s="69"/>
      <c r="D295" s="67"/>
      <c r="E295" s="67"/>
      <c r="F295" s="67"/>
      <c r="G295" s="67"/>
      <c r="H295" s="67"/>
      <c r="I295" s="67"/>
      <c r="J295" s="67"/>
      <c r="K295" s="67">
        <v>628.7</v>
      </c>
      <c r="L295" s="67"/>
      <c r="M295" s="67"/>
      <c r="N295" s="75"/>
      <c r="O295" s="141"/>
      <c r="P295" s="131">
        <v>41</v>
      </c>
      <c r="Q295" s="167">
        <f>(0.003*(P295)+0.635)*(P295)</f>
        <v>31.078</v>
      </c>
      <c r="R295" s="46">
        <f>3600*0.96/0.74/(SQRT(Q295)+2.6)</f>
        <v>571.3033361192181</v>
      </c>
      <c r="S295" s="44">
        <f t="shared" si="159"/>
        <v>583.2054889550352</v>
      </c>
      <c r="T295" s="163">
        <f>3600/0.74/(SQRT(Q295)+2.6)</f>
        <v>595.1076417908522</v>
      </c>
      <c r="U295" s="44">
        <f>3600*1.03/0.74/(SQRT(Q295)+2.6)</f>
        <v>612.9608710445779</v>
      </c>
      <c r="V295" s="161">
        <f>(U295+W295)/2</f>
        <v>633.7896385072577</v>
      </c>
      <c r="W295" s="47">
        <f>3600*1.1/0.74/(SQRT(Q295)+2.6)</f>
        <v>654.6184059699375</v>
      </c>
      <c r="X295" s="53">
        <v>9.4</v>
      </c>
      <c r="Y295" s="171">
        <f>3600/0.74/(SQRT((X295)*0.85/0.305)+2.6)</f>
        <v>630.30482232319</v>
      </c>
      <c r="Z295" s="51">
        <f>600/(Y295)</f>
        <v>0.9519203705097925</v>
      </c>
      <c r="AA295" s="54">
        <f>3600/7.4/(Y295)</f>
        <v>0.7718273274403723</v>
      </c>
    </row>
    <row r="296" spans="1:27" ht="13.5">
      <c r="A296" s="22" t="s">
        <v>411</v>
      </c>
      <c r="B296" s="68"/>
      <c r="C296" s="69"/>
      <c r="D296" s="67"/>
      <c r="E296" s="67"/>
      <c r="F296" s="67"/>
      <c r="G296" s="67"/>
      <c r="H296" s="67"/>
      <c r="I296" s="67"/>
      <c r="J296" s="67"/>
      <c r="K296" s="75">
        <v>645</v>
      </c>
      <c r="L296" s="67">
        <v>647.4</v>
      </c>
      <c r="M296" s="67">
        <v>648.1</v>
      </c>
      <c r="N296" s="75"/>
      <c r="O296" s="141"/>
      <c r="P296" s="131">
        <v>38</v>
      </c>
      <c r="Q296" s="167">
        <f>(0.003*(P296)+0.635)*(P296)</f>
        <v>28.462</v>
      </c>
      <c r="R296" s="46">
        <f>3600*0.96/0.74/(SQRT(Q296)+2.6)</f>
        <v>588.5674456850475</v>
      </c>
      <c r="S296" s="44">
        <f t="shared" si="159"/>
        <v>600.8292674701527</v>
      </c>
      <c r="T296" s="163">
        <f>3600/0.74/(SQRT(Q296)+2.6)</f>
        <v>613.0910892552578</v>
      </c>
      <c r="U296" s="44">
        <f>3600*1.03/0.74/(SQRT(Q296)+2.6)</f>
        <v>631.4838219329155</v>
      </c>
      <c r="V296" s="161">
        <f>(U296+W296)/2</f>
        <v>652.9420100568495</v>
      </c>
      <c r="W296" s="47">
        <f>3600*1.1/0.74/(SQRT(Q296)+2.6)</f>
        <v>674.4001981807836</v>
      </c>
      <c r="X296" s="53">
        <v>8.6</v>
      </c>
      <c r="Y296" s="171">
        <f>3600/0.74/(SQRT((X296)*0.85/0.305)+2.6)</f>
        <v>649.0266379150478</v>
      </c>
      <c r="Z296" s="126">
        <f>600/(Y296)</f>
        <v>0.9244612854835321</v>
      </c>
      <c r="AA296" s="54">
        <f>3600/7.4/(Y296)</f>
        <v>0.749563204446107</v>
      </c>
    </row>
    <row r="297" spans="1:27" ht="13.5">
      <c r="A297" s="22" t="s">
        <v>412</v>
      </c>
      <c r="B297" s="68"/>
      <c r="C297" s="69"/>
      <c r="D297" s="67"/>
      <c r="E297" s="67"/>
      <c r="F297" s="67"/>
      <c r="G297" s="67"/>
      <c r="H297" s="67"/>
      <c r="I297" s="67"/>
      <c r="J297" s="67"/>
      <c r="K297" s="75">
        <v>657.8</v>
      </c>
      <c r="L297" s="67"/>
      <c r="M297" s="67"/>
      <c r="N297" s="75"/>
      <c r="O297" s="141"/>
      <c r="P297" s="131">
        <v>26.5</v>
      </c>
      <c r="Q297" s="167">
        <f>(0.003*(P297)+0.635)*(P297)</f>
        <v>18.934250000000002</v>
      </c>
      <c r="R297" s="46">
        <f>3600*0.96/0.74/(SQRT(Q297)+2.6)</f>
        <v>671.8507951644528</v>
      </c>
      <c r="S297" s="44">
        <f t="shared" si="159"/>
        <v>685.847686730379</v>
      </c>
      <c r="T297" s="163">
        <f>3600/0.74/(SQRT(Q297)+2.6)</f>
        <v>699.8445782963051</v>
      </c>
      <c r="U297" s="44">
        <f>3600*1.03/0.74/(SQRT(Q297)+2.6)</f>
        <v>720.8399156451943</v>
      </c>
      <c r="V297" s="161">
        <f>(U297+W297)/2</f>
        <v>745.334475885565</v>
      </c>
      <c r="W297" s="47">
        <f>3600*1.1/0.74/(SQRT(Q297)+2.6)</f>
        <v>769.8290361259357</v>
      </c>
      <c r="X297" s="53">
        <v>8.1</v>
      </c>
      <c r="Y297" s="171">
        <f>3600/0.74/(SQRT((X297)*0.85/0.305)+2.6)</f>
        <v>661.7795713023024</v>
      </c>
      <c r="Z297" s="51">
        <f>600/(Y297)</f>
        <v>0.9066463003976872</v>
      </c>
      <c r="AA297" s="54">
        <f>3600/7.4/(Y297)</f>
        <v>0.7351186219440707</v>
      </c>
    </row>
    <row r="298" spans="1:27" ht="13.5">
      <c r="A298" s="22" t="s">
        <v>343</v>
      </c>
      <c r="B298" s="68"/>
      <c r="C298" s="69"/>
      <c r="D298" s="67"/>
      <c r="E298" s="67"/>
      <c r="F298" s="67"/>
      <c r="G298" s="67"/>
      <c r="H298" s="67"/>
      <c r="I298" s="67"/>
      <c r="J298" s="67"/>
      <c r="K298" s="67">
        <v>549.6</v>
      </c>
      <c r="L298" s="67"/>
      <c r="M298" s="67"/>
      <c r="N298" s="67"/>
      <c r="O298" s="142"/>
      <c r="P298" s="131">
        <v>56</v>
      </c>
      <c r="Q298" s="167">
        <f aca="true" t="shared" si="167" ref="Q298:Q305">(0.003*(P298)+0.635)*(P298)</f>
        <v>44.968</v>
      </c>
      <c r="R298" s="46">
        <f aca="true" t="shared" si="168" ref="R298:R305">3600*0.96/0.74/(SQRT(Q298)+2.6)</f>
        <v>501.86561622070025</v>
      </c>
      <c r="S298" s="44">
        <f t="shared" si="159"/>
        <v>512.3211498919649</v>
      </c>
      <c r="T298" s="163">
        <f aca="true" t="shared" si="169" ref="T298:T305">3600/0.74/(SQRT(Q298)+2.6)</f>
        <v>522.7766835632294</v>
      </c>
      <c r="U298" s="44">
        <f aca="true" t="shared" si="170" ref="U298:U305">3600*1.03/0.74/(SQRT(Q298)+2.6)</f>
        <v>538.4599840701263</v>
      </c>
      <c r="V298" s="161">
        <f aca="true" t="shared" si="171" ref="V298:V305">(U298+W298)/2</f>
        <v>556.7571679948394</v>
      </c>
      <c r="W298" s="47">
        <f aca="true" t="shared" si="172" ref="W298:W305">3600*1.1/0.74/(SQRT(Q298)+2.6)</f>
        <v>575.0543519195525</v>
      </c>
      <c r="X298" s="53">
        <v>13.8</v>
      </c>
      <c r="Y298" s="171">
        <f aca="true" t="shared" si="173" ref="Y298:Y305">3600/0.74/(SQRT((X298)*0.85/0.305)+2.6)</f>
        <v>552.7292403523396</v>
      </c>
      <c r="Z298" s="51">
        <f aca="true" t="shared" si="174" ref="Z298:Z305">600/(Y298)</f>
        <v>1.0855224514945643</v>
      </c>
      <c r="AA298" s="54">
        <f aca="true" t="shared" si="175" ref="AA298:AA305">3600/7.4/(Y298)</f>
        <v>0.8801533390496468</v>
      </c>
    </row>
    <row r="299" spans="1:27" ht="13.5">
      <c r="A299" s="15" t="s">
        <v>344</v>
      </c>
      <c r="B299" s="68"/>
      <c r="C299" s="69"/>
      <c r="D299" s="67"/>
      <c r="E299" s="67"/>
      <c r="F299" s="67"/>
      <c r="G299" s="67"/>
      <c r="H299" s="67"/>
      <c r="I299" s="67"/>
      <c r="J299" s="67"/>
      <c r="K299" s="67">
        <v>613.6</v>
      </c>
      <c r="L299" s="67"/>
      <c r="M299" s="67"/>
      <c r="N299" s="67"/>
      <c r="O299" s="142"/>
      <c r="P299" s="131">
        <v>43</v>
      </c>
      <c r="Q299" s="167">
        <f t="shared" si="167"/>
        <v>32.852000000000004</v>
      </c>
      <c r="R299" s="46">
        <f t="shared" si="168"/>
        <v>560.5445576435997</v>
      </c>
      <c r="S299" s="44">
        <f t="shared" si="159"/>
        <v>572.2225692611746</v>
      </c>
      <c r="T299" s="163">
        <f t="shared" si="169"/>
        <v>583.9005808787497</v>
      </c>
      <c r="U299" s="44">
        <f t="shared" si="170"/>
        <v>601.4175983051122</v>
      </c>
      <c r="V299" s="161">
        <f t="shared" si="171"/>
        <v>621.8541186358684</v>
      </c>
      <c r="W299" s="47">
        <f t="shared" si="172"/>
        <v>642.2906389666247</v>
      </c>
      <c r="X299" s="53">
        <v>10</v>
      </c>
      <c r="Y299" s="171">
        <f t="shared" si="173"/>
        <v>617.439486552323</v>
      </c>
      <c r="Z299" s="51">
        <f t="shared" si="174"/>
        <v>0.9717551485900227</v>
      </c>
      <c r="AA299" s="54">
        <f t="shared" si="175"/>
        <v>0.7879095799378562</v>
      </c>
    </row>
    <row r="300" spans="1:27" ht="13.5">
      <c r="A300" s="22" t="s">
        <v>345</v>
      </c>
      <c r="B300" s="68"/>
      <c r="C300" s="69"/>
      <c r="D300" s="67"/>
      <c r="E300" s="67"/>
      <c r="F300" s="67"/>
      <c r="G300" s="67"/>
      <c r="H300" s="67"/>
      <c r="I300" s="67"/>
      <c r="J300" s="67"/>
      <c r="K300" s="67">
        <v>602.4</v>
      </c>
      <c r="L300" s="67">
        <v>605.8</v>
      </c>
      <c r="M300" s="67">
        <v>609.8</v>
      </c>
      <c r="N300" s="67">
        <v>609.8</v>
      </c>
      <c r="O300" s="142"/>
      <c r="P300" s="131">
        <v>40</v>
      </c>
      <c r="Q300" s="167">
        <f t="shared" si="167"/>
        <v>30.2</v>
      </c>
      <c r="R300" s="46">
        <f t="shared" si="168"/>
        <v>576.9004480883175</v>
      </c>
      <c r="S300" s="44">
        <f t="shared" si="159"/>
        <v>588.9192074234908</v>
      </c>
      <c r="T300" s="163">
        <f t="shared" si="169"/>
        <v>600.9379667586641</v>
      </c>
      <c r="U300" s="44">
        <f t="shared" si="170"/>
        <v>618.9661057614239</v>
      </c>
      <c r="V300" s="161">
        <f t="shared" si="171"/>
        <v>639.9989345979773</v>
      </c>
      <c r="W300" s="47">
        <f t="shared" si="172"/>
        <v>661.0317634345305</v>
      </c>
      <c r="X300" s="53">
        <v>10.6</v>
      </c>
      <c r="Y300" s="171">
        <f t="shared" si="173"/>
        <v>605.4470334627848</v>
      </c>
      <c r="Z300" s="51">
        <f t="shared" si="174"/>
        <v>0.9910032865606242</v>
      </c>
      <c r="AA300" s="54">
        <f t="shared" si="175"/>
        <v>0.803516178292398</v>
      </c>
    </row>
    <row r="301" spans="1:27" ht="13.5">
      <c r="A301" s="22" t="s">
        <v>391</v>
      </c>
      <c r="B301" s="68"/>
      <c r="C301" s="69"/>
      <c r="D301" s="67"/>
      <c r="E301" s="67"/>
      <c r="F301" s="67"/>
      <c r="G301" s="67"/>
      <c r="H301" s="67"/>
      <c r="I301" s="67"/>
      <c r="J301" s="67"/>
      <c r="K301" s="67">
        <v>649.5</v>
      </c>
      <c r="L301" s="67"/>
      <c r="M301" s="67"/>
      <c r="N301" s="67"/>
      <c r="O301" s="142"/>
      <c r="P301" s="131">
        <v>39</v>
      </c>
      <c r="Q301" s="167">
        <f t="shared" si="167"/>
        <v>29.328</v>
      </c>
      <c r="R301" s="46">
        <f t="shared" si="168"/>
        <v>582.6524755308104</v>
      </c>
      <c r="S301" s="44">
        <f t="shared" si="159"/>
        <v>594.7910687710357</v>
      </c>
      <c r="T301" s="163">
        <f t="shared" si="169"/>
        <v>606.9296620112609</v>
      </c>
      <c r="U301" s="44">
        <f t="shared" si="170"/>
        <v>625.1375518715987</v>
      </c>
      <c r="V301" s="161">
        <f t="shared" si="171"/>
        <v>646.3800900419928</v>
      </c>
      <c r="W301" s="47">
        <f t="shared" si="172"/>
        <v>667.6226282123871</v>
      </c>
      <c r="X301" s="53">
        <v>8.4</v>
      </c>
      <c r="Y301" s="171">
        <f t="shared" si="173"/>
        <v>654.0228661320778</v>
      </c>
      <c r="Z301" s="51">
        <f t="shared" si="174"/>
        <v>0.9173991171721999</v>
      </c>
      <c r="AA301" s="54">
        <f t="shared" si="175"/>
        <v>0.7438371220315134</v>
      </c>
    </row>
    <row r="302" spans="1:27" ht="13.5">
      <c r="A302" s="22" t="s">
        <v>346</v>
      </c>
      <c r="B302" s="68"/>
      <c r="C302" s="69"/>
      <c r="D302" s="67"/>
      <c r="E302" s="67"/>
      <c r="F302" s="67"/>
      <c r="G302" s="67">
        <v>8.3</v>
      </c>
      <c r="H302" s="67">
        <v>8.25</v>
      </c>
      <c r="I302" s="67"/>
      <c r="J302" s="67"/>
      <c r="K302" s="67">
        <v>651.1</v>
      </c>
      <c r="L302" s="67">
        <v>656.5</v>
      </c>
      <c r="M302" s="67"/>
      <c r="N302" s="67"/>
      <c r="O302" s="142"/>
      <c r="P302" s="131">
        <v>37.6</v>
      </c>
      <c r="Q302" s="167">
        <f t="shared" si="167"/>
        <v>28.11728</v>
      </c>
      <c r="R302" s="46">
        <f t="shared" si="168"/>
        <v>590.9809746386992</v>
      </c>
      <c r="S302" s="44">
        <f t="shared" si="159"/>
        <v>603.2930782770054</v>
      </c>
      <c r="T302" s="163">
        <f t="shared" si="169"/>
        <v>615.6051819153116</v>
      </c>
      <c r="U302" s="44">
        <f t="shared" si="170"/>
        <v>634.073337372771</v>
      </c>
      <c r="V302" s="161">
        <f t="shared" si="171"/>
        <v>655.619518739807</v>
      </c>
      <c r="W302" s="47">
        <f t="shared" si="172"/>
        <v>677.1657001068429</v>
      </c>
      <c r="X302" s="53">
        <v>8.25</v>
      </c>
      <c r="Y302" s="171">
        <f t="shared" si="173"/>
        <v>657.8607267987321</v>
      </c>
      <c r="Z302" s="51">
        <f t="shared" si="174"/>
        <v>0.9120471485198809</v>
      </c>
      <c r="AA302" s="54">
        <f t="shared" si="175"/>
        <v>0.7394976879890925</v>
      </c>
    </row>
    <row r="303" spans="1:27" ht="13.5">
      <c r="A303" s="22" t="s">
        <v>425</v>
      </c>
      <c r="B303" s="68"/>
      <c r="C303" s="69"/>
      <c r="D303" s="67"/>
      <c r="E303" s="67"/>
      <c r="F303" s="67"/>
      <c r="G303" s="67"/>
      <c r="H303" s="67"/>
      <c r="I303" s="67"/>
      <c r="J303" s="67"/>
      <c r="K303" s="67">
        <v>653.9</v>
      </c>
      <c r="L303" s="67">
        <v>656.1</v>
      </c>
      <c r="M303" s="67">
        <v>659.1</v>
      </c>
      <c r="N303" s="67">
        <v>660.5</v>
      </c>
      <c r="O303" s="142"/>
      <c r="P303" s="131">
        <v>37</v>
      </c>
      <c r="Q303" s="167">
        <f t="shared" si="167"/>
        <v>27.602</v>
      </c>
      <c r="R303" s="46">
        <f t="shared" si="168"/>
        <v>594.6540177568963</v>
      </c>
      <c r="S303" s="44">
        <f t="shared" si="159"/>
        <v>607.0426431268318</v>
      </c>
      <c r="T303" s="163">
        <f t="shared" si="169"/>
        <v>619.4312684967671</v>
      </c>
      <c r="U303" s="44">
        <f t="shared" si="170"/>
        <v>638.0142065516701</v>
      </c>
      <c r="V303" s="161">
        <f t="shared" si="171"/>
        <v>659.6943009490569</v>
      </c>
      <c r="W303" s="47">
        <f t="shared" si="172"/>
        <v>681.3743953464439</v>
      </c>
      <c r="X303" s="53">
        <v>8.15</v>
      </c>
      <c r="Y303" s="171">
        <f t="shared" si="173"/>
        <v>660.4641036437475</v>
      </c>
      <c r="Z303" s="51">
        <f t="shared" si="174"/>
        <v>0.9084520970781453</v>
      </c>
      <c r="AA303" s="54">
        <f t="shared" si="175"/>
        <v>0.7365827814147125</v>
      </c>
    </row>
    <row r="304" spans="1:27" ht="13.5">
      <c r="A304" s="22" t="s">
        <v>347</v>
      </c>
      <c r="B304" s="68"/>
      <c r="C304" s="69">
        <v>7.4</v>
      </c>
      <c r="D304" s="67"/>
      <c r="E304" s="67"/>
      <c r="F304" s="67"/>
      <c r="G304" s="67"/>
      <c r="H304" s="67"/>
      <c r="I304" s="67"/>
      <c r="J304" s="67"/>
      <c r="K304" s="67">
        <v>678.1</v>
      </c>
      <c r="L304" s="67"/>
      <c r="M304" s="67"/>
      <c r="N304" s="67"/>
      <c r="O304" s="142"/>
      <c r="P304" s="131">
        <v>35.5</v>
      </c>
      <c r="Q304" s="167">
        <f t="shared" si="167"/>
        <v>26.32325</v>
      </c>
      <c r="R304" s="46">
        <f t="shared" si="168"/>
        <v>604.1263122876511</v>
      </c>
      <c r="S304" s="44">
        <f t="shared" si="159"/>
        <v>616.7122771269771</v>
      </c>
      <c r="T304" s="163">
        <f t="shared" si="169"/>
        <v>629.2982419663033</v>
      </c>
      <c r="U304" s="44">
        <f t="shared" si="170"/>
        <v>648.1771892252924</v>
      </c>
      <c r="V304" s="161">
        <f t="shared" si="171"/>
        <v>670.2026276941131</v>
      </c>
      <c r="W304" s="47">
        <f t="shared" si="172"/>
        <v>692.2280661629336</v>
      </c>
      <c r="X304" s="53">
        <v>7.5</v>
      </c>
      <c r="Y304" s="171">
        <f t="shared" si="173"/>
        <v>678.3295390699958</v>
      </c>
      <c r="Z304" s="51">
        <f t="shared" si="174"/>
        <v>0.8845258321237385</v>
      </c>
      <c r="AA304" s="54">
        <f t="shared" si="175"/>
        <v>0.7171831071273554</v>
      </c>
    </row>
    <row r="305" spans="1:27" ht="13.5">
      <c r="A305" s="22" t="s">
        <v>348</v>
      </c>
      <c r="B305" s="68"/>
      <c r="C305" s="69"/>
      <c r="D305" s="67"/>
      <c r="E305" s="67"/>
      <c r="F305" s="67">
        <v>691</v>
      </c>
      <c r="G305" s="67"/>
      <c r="H305" s="67"/>
      <c r="I305" s="67">
        <v>696</v>
      </c>
      <c r="J305" s="67">
        <v>6.95</v>
      </c>
      <c r="K305" s="67"/>
      <c r="L305" s="67"/>
      <c r="M305" s="67"/>
      <c r="N305" s="67"/>
      <c r="O305" s="142"/>
      <c r="P305" s="131">
        <v>33</v>
      </c>
      <c r="Q305" s="167">
        <f t="shared" si="167"/>
        <v>24.222</v>
      </c>
      <c r="R305" s="46">
        <f t="shared" si="168"/>
        <v>620.9156981743184</v>
      </c>
      <c r="S305" s="44">
        <f t="shared" si="159"/>
        <v>633.8514418862834</v>
      </c>
      <c r="T305" s="163">
        <f t="shared" si="169"/>
        <v>646.7871855982484</v>
      </c>
      <c r="U305" s="44">
        <f t="shared" si="170"/>
        <v>666.1908011661958</v>
      </c>
      <c r="V305" s="161">
        <f t="shared" si="171"/>
        <v>688.8283526621345</v>
      </c>
      <c r="W305" s="47">
        <f t="shared" si="172"/>
        <v>711.4659041580733</v>
      </c>
      <c r="X305" s="53">
        <v>6.95</v>
      </c>
      <c r="Y305" s="171">
        <f t="shared" si="173"/>
        <v>694.8808459355588</v>
      </c>
      <c r="Z305" s="51">
        <f t="shared" si="174"/>
        <v>0.8634573877082262</v>
      </c>
      <c r="AA305" s="54">
        <f t="shared" si="175"/>
        <v>0.7001005846282915</v>
      </c>
    </row>
    <row r="306" spans="1:27" ht="13.5">
      <c r="A306" s="22"/>
      <c r="B306" s="68"/>
      <c r="C306" s="69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142"/>
      <c r="P306" s="131"/>
      <c r="Q306" s="167"/>
      <c r="R306" s="46"/>
      <c r="S306" s="44"/>
      <c r="T306" s="163"/>
      <c r="U306" s="44"/>
      <c r="V306" s="161"/>
      <c r="W306" s="47"/>
      <c r="X306" s="53"/>
      <c r="Y306" s="171"/>
      <c r="Z306" s="51"/>
      <c r="AA306" s="54"/>
    </row>
    <row r="307" spans="1:27" ht="13.5">
      <c r="A307" s="22" t="s">
        <v>316</v>
      </c>
      <c r="B307" s="68"/>
      <c r="C307" s="69"/>
      <c r="D307" s="67"/>
      <c r="E307" s="67"/>
      <c r="F307" s="67"/>
      <c r="G307" s="67"/>
      <c r="H307" s="67"/>
      <c r="I307" s="67"/>
      <c r="J307" s="67"/>
      <c r="K307" s="67">
        <v>609.2</v>
      </c>
      <c r="L307" s="67"/>
      <c r="M307" s="67"/>
      <c r="N307" s="67"/>
      <c r="O307" s="142"/>
      <c r="P307" s="131">
        <v>44</v>
      </c>
      <c r="Q307" s="167">
        <f>(0.003*(P307)+0.635)*(P307)</f>
        <v>33.748</v>
      </c>
      <c r="R307" s="46">
        <f>3600*0.96/0.74/(SQRT(Q307)+2.6)</f>
        <v>555.3694919305387</v>
      </c>
      <c r="S307" s="44">
        <f t="shared" si="159"/>
        <v>566.9396896790917</v>
      </c>
      <c r="T307" s="163">
        <f>3600/0.74/(SQRT(Q307)+2.6)</f>
        <v>578.5098874276446</v>
      </c>
      <c r="U307" s="44">
        <f>3600*1.03/0.74/(SQRT(Q307)+2.6)</f>
        <v>595.8651840504739</v>
      </c>
      <c r="V307" s="161">
        <f>(U307+W307)/2</f>
        <v>616.1130301104415</v>
      </c>
      <c r="W307" s="47">
        <f>3600*1.1/0.74/(SQRT(Q307)+2.6)</f>
        <v>636.3608761704091</v>
      </c>
      <c r="X307" s="53">
        <v>10.2</v>
      </c>
      <c r="Y307" s="171">
        <f>3600/0.74/(SQRT((X307)*0.85/0.305)+2.6)</f>
        <v>613.3503050941115</v>
      </c>
      <c r="Z307" s="51">
        <f aca="true" t="shared" si="176" ref="Z307:Z312">600/(Y307)</f>
        <v>0.978233800516227</v>
      </c>
      <c r="AA307" s="54">
        <f aca="true" t="shared" si="177" ref="AA307:AA312">3600/7.4/(Y307)</f>
        <v>0.7931625409591029</v>
      </c>
    </row>
    <row r="308" spans="1:27" ht="13.5">
      <c r="A308" s="22" t="s">
        <v>413</v>
      </c>
      <c r="B308" s="68"/>
      <c r="C308" s="69"/>
      <c r="D308" s="67"/>
      <c r="E308" s="67"/>
      <c r="F308" s="67"/>
      <c r="G308" s="67"/>
      <c r="H308" s="67"/>
      <c r="I308" s="67"/>
      <c r="J308" s="67"/>
      <c r="K308" s="67">
        <v>658.1</v>
      </c>
      <c r="L308" s="67"/>
      <c r="M308" s="67"/>
      <c r="N308" s="67"/>
      <c r="O308" s="142"/>
      <c r="P308" s="131">
        <v>40</v>
      </c>
      <c r="Q308" s="167">
        <f>(0.003*(P308)+0.635)*(P308)</f>
        <v>30.2</v>
      </c>
      <c r="R308" s="46">
        <f>3600*0.96/0.74/(SQRT(Q308)+2.6)</f>
        <v>576.9004480883175</v>
      </c>
      <c r="S308" s="44">
        <f t="shared" si="159"/>
        <v>588.9192074234908</v>
      </c>
      <c r="T308" s="163">
        <f>3600/0.74/(SQRT(Q308)+2.6)</f>
        <v>600.9379667586641</v>
      </c>
      <c r="U308" s="44">
        <f>3600*1.03/0.74/(SQRT(Q308)+2.6)</f>
        <v>618.9661057614239</v>
      </c>
      <c r="V308" s="161">
        <f>(U308+W308)/2</f>
        <v>639.9989345979773</v>
      </c>
      <c r="W308" s="47">
        <f>3600*1.1/0.74/(SQRT(Q308)+2.6)</f>
        <v>661.0317634345305</v>
      </c>
      <c r="X308" s="53">
        <v>8.2</v>
      </c>
      <c r="Y308" s="171">
        <f>3600/0.74/(SQRT((X308)*0.85/0.305)+2.6)</f>
        <v>659.1578604160757</v>
      </c>
      <c r="Z308" s="51">
        <f t="shared" si="176"/>
        <v>0.9102523629487876</v>
      </c>
      <c r="AA308" s="54">
        <f t="shared" si="177"/>
        <v>0.7380424564449629</v>
      </c>
    </row>
    <row r="309" spans="1:27" ht="13.5">
      <c r="A309" s="22" t="s">
        <v>381</v>
      </c>
      <c r="B309" s="68"/>
      <c r="C309" s="69"/>
      <c r="D309" s="67"/>
      <c r="E309" s="67"/>
      <c r="F309" s="67"/>
      <c r="G309" s="67">
        <v>8.3</v>
      </c>
      <c r="H309" s="67">
        <v>8.3</v>
      </c>
      <c r="I309" s="67"/>
      <c r="J309" s="67"/>
      <c r="K309" s="67">
        <v>641.6</v>
      </c>
      <c r="L309" s="67"/>
      <c r="M309" s="67"/>
      <c r="N309" s="67"/>
      <c r="O309" s="142"/>
      <c r="P309" s="131">
        <v>38.2</v>
      </c>
      <c r="Q309" s="167">
        <f>(0.003*(P309)+0.635)*(P309)</f>
        <v>28.634720000000005</v>
      </c>
      <c r="R309" s="46">
        <f>3600*0.96/0.74/(SQRT(Q309)+2.6)</f>
        <v>587.371010216739</v>
      </c>
      <c r="S309" s="44">
        <f t="shared" si="159"/>
        <v>599.6079062629211</v>
      </c>
      <c r="T309" s="163">
        <f>3600/0.74/(SQRT(Q309)+2.6)</f>
        <v>611.8448023091032</v>
      </c>
      <c r="U309" s="44">
        <f>3600*1.03/0.74/(SQRT(Q309)+2.6)</f>
        <v>630.2001463783762</v>
      </c>
      <c r="V309" s="161">
        <f>(U309+W309)/2</f>
        <v>651.6147144591948</v>
      </c>
      <c r="W309" s="47">
        <f>3600*1.1/0.74/(SQRT(Q309)+2.6)</f>
        <v>673.0292825400135</v>
      </c>
      <c r="X309" s="53">
        <v>8.3</v>
      </c>
      <c r="Y309" s="171">
        <f>3600/0.74/(SQRT((X309)*0.85/0.305)+2.6)</f>
        <v>656.5725900391974</v>
      </c>
      <c r="Z309" s="51">
        <f t="shared" si="176"/>
        <v>0.9138365035375297</v>
      </c>
      <c r="AA309" s="54">
        <f t="shared" si="177"/>
        <v>0.7409485163817807</v>
      </c>
    </row>
    <row r="310" spans="1:27" ht="13.5">
      <c r="A310" s="22" t="s">
        <v>424</v>
      </c>
      <c r="B310" s="68"/>
      <c r="C310" s="69"/>
      <c r="D310" s="67"/>
      <c r="E310" s="67"/>
      <c r="F310" s="67"/>
      <c r="G310" s="67"/>
      <c r="H310" s="67"/>
      <c r="I310" s="67"/>
      <c r="J310" s="67"/>
      <c r="K310" s="67">
        <v>669.7</v>
      </c>
      <c r="L310" s="67"/>
      <c r="M310" s="67"/>
      <c r="N310" s="67"/>
      <c r="O310" s="142"/>
      <c r="P310" s="131">
        <v>34</v>
      </c>
      <c r="Q310" s="167">
        <f>(0.003*(P310)+0.635)*(P310)</f>
        <v>25.058</v>
      </c>
      <c r="R310" s="46">
        <f>3600*0.96/0.74/(SQRT(Q310)+2.6)</f>
        <v>614.0409074010907</v>
      </c>
      <c r="S310" s="44">
        <f t="shared" si="159"/>
        <v>626.8334263052802</v>
      </c>
      <c r="T310" s="163">
        <f>3600/0.74/(SQRT(Q310)+2.6)</f>
        <v>639.6259452094696</v>
      </c>
      <c r="U310" s="44">
        <f>3600*1.03/0.74/(SQRT(Q310)+2.6)</f>
        <v>658.8147235657538</v>
      </c>
      <c r="V310" s="161">
        <f>(U310+W310)/2</f>
        <v>681.2016316480851</v>
      </c>
      <c r="W310" s="47">
        <f>3600*1.1/0.74/(SQRT(Q310)+2.6)</f>
        <v>703.5885397304166</v>
      </c>
      <c r="X310" s="53">
        <v>7.8</v>
      </c>
      <c r="Y310" s="171">
        <f>3600/0.74/(SQRT((X310)*0.85/0.305)+2.6)</f>
        <v>669.8727938327166</v>
      </c>
      <c r="Z310" s="51">
        <f t="shared" si="176"/>
        <v>0.8956924441834168</v>
      </c>
      <c r="AA310" s="54">
        <f t="shared" si="177"/>
        <v>0.726237116905473</v>
      </c>
    </row>
    <row r="311" spans="1:27" ht="13.5">
      <c r="A311" s="22" t="s">
        <v>459</v>
      </c>
      <c r="B311" s="68"/>
      <c r="C311" s="69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184">
        <v>648.5</v>
      </c>
      <c r="P311" s="131">
        <v>34</v>
      </c>
      <c r="Q311" s="167">
        <f>(0.003*(P311)+0.635)*(P311)</f>
        <v>25.058</v>
      </c>
      <c r="R311" s="46">
        <f>3600*0.96/0.74/(SQRT(Q311)+2.6)</f>
        <v>614.0409074010907</v>
      </c>
      <c r="S311" s="44">
        <f t="shared" si="159"/>
        <v>626.8334263052802</v>
      </c>
      <c r="T311" s="163">
        <f>3600/0.74/(SQRT(Q311)+2.6)</f>
        <v>639.6259452094696</v>
      </c>
      <c r="U311" s="44">
        <f>3600*1.03/0.74/(SQRT(Q311)+2.6)</f>
        <v>658.8147235657538</v>
      </c>
      <c r="V311" s="161">
        <f>(U311+W311)/2</f>
        <v>681.2016316480851</v>
      </c>
      <c r="W311" s="47">
        <f>3600*1.1/0.74/(SQRT(Q311)+2.6)</f>
        <v>703.5885397304166</v>
      </c>
      <c r="X311" s="53">
        <v>8.5</v>
      </c>
      <c r="Y311" s="171">
        <f>3600/0.74/(SQRT((X311)*0.85/0.305)+2.6)</f>
        <v>651.5078262148689</v>
      </c>
      <c r="Z311" s="51">
        <f t="shared" si="176"/>
        <v>0.9209405871390384</v>
      </c>
      <c r="AA311" s="54">
        <f t="shared" si="177"/>
        <v>0.7467085841667879</v>
      </c>
    </row>
    <row r="312" spans="1:27" ht="13.5">
      <c r="A312" s="22" t="s">
        <v>681</v>
      </c>
      <c r="B312" s="68"/>
      <c r="C312" s="69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142"/>
      <c r="P312" s="131"/>
      <c r="Q312" s="167"/>
      <c r="R312" s="46"/>
      <c r="S312" s="44"/>
      <c r="T312" s="163"/>
      <c r="U312" s="44"/>
      <c r="V312" s="161"/>
      <c r="W312" s="47"/>
      <c r="X312" s="53"/>
      <c r="Y312" s="171">
        <v>632</v>
      </c>
      <c r="Z312" s="51">
        <f t="shared" si="176"/>
        <v>0.9493670886075949</v>
      </c>
      <c r="AA312" s="54">
        <f t="shared" si="177"/>
        <v>0.7697570988710228</v>
      </c>
    </row>
    <row r="313" spans="1:27" ht="13.5">
      <c r="A313" s="22"/>
      <c r="B313" s="68"/>
      <c r="C313" s="69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142"/>
      <c r="P313" s="131"/>
      <c r="Q313" s="167"/>
      <c r="R313" s="46"/>
      <c r="S313" s="44"/>
      <c r="T313" s="163"/>
      <c r="U313" s="44"/>
      <c r="V313" s="161"/>
      <c r="W313" s="47"/>
      <c r="X313" s="53"/>
      <c r="Y313" s="171"/>
      <c r="Z313" s="51"/>
      <c r="AA313" s="54"/>
    </row>
    <row r="314" spans="1:27" ht="13.5">
      <c r="A314" s="22"/>
      <c r="B314" s="68"/>
      <c r="C314" s="69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142"/>
      <c r="P314" s="131"/>
      <c r="Q314" s="167"/>
      <c r="R314" s="46"/>
      <c r="S314" s="44"/>
      <c r="T314" s="163"/>
      <c r="U314" s="44"/>
      <c r="V314" s="161"/>
      <c r="W314" s="47"/>
      <c r="X314" s="53"/>
      <c r="Y314" s="171"/>
      <c r="Z314" s="51"/>
      <c r="AA314" s="54"/>
    </row>
    <row r="315" spans="1:27" ht="13.5">
      <c r="A315" s="22" t="s">
        <v>426</v>
      </c>
      <c r="B315" s="68"/>
      <c r="C315" s="69"/>
      <c r="D315" s="67"/>
      <c r="E315" s="67"/>
      <c r="F315" s="67"/>
      <c r="G315" s="67"/>
      <c r="H315" s="67"/>
      <c r="I315" s="67"/>
      <c r="J315" s="67"/>
      <c r="K315" s="75">
        <v>637</v>
      </c>
      <c r="L315" s="67"/>
      <c r="M315" s="67"/>
      <c r="N315" s="67"/>
      <c r="O315" s="142"/>
      <c r="P315" s="131">
        <v>38</v>
      </c>
      <c r="Q315" s="167">
        <f>(0.003*(P315)+0.635)*(P315)</f>
        <v>28.462</v>
      </c>
      <c r="R315" s="46">
        <f>3600*0.96/0.74/(SQRT(Q315)+2.6)</f>
        <v>588.5674456850475</v>
      </c>
      <c r="S315" s="44">
        <f t="shared" si="159"/>
        <v>600.8292674701527</v>
      </c>
      <c r="T315" s="163">
        <f>3600/0.74/(SQRT(Q315)+2.6)</f>
        <v>613.0910892552578</v>
      </c>
      <c r="U315" s="44">
        <f>3600*1.03/0.74/(SQRT(Q315)+2.6)</f>
        <v>631.4838219329155</v>
      </c>
      <c r="V315" s="161">
        <f aca="true" t="shared" si="178" ref="V315:V321">(U315+W315)/2</f>
        <v>652.9420100568495</v>
      </c>
      <c r="W315" s="47">
        <f>3600*1.1/0.74/(SQRT(Q315)+2.6)</f>
        <v>674.4001981807836</v>
      </c>
      <c r="X315" s="53">
        <v>8.5</v>
      </c>
      <c r="Y315" s="171">
        <f aca="true" t="shared" si="179" ref="Y315:Y321">3600/0.74/(SQRT((X315)*0.85/0.305)+2.6)</f>
        <v>651.5078262148689</v>
      </c>
      <c r="Z315" s="51">
        <f aca="true" t="shared" si="180" ref="Z315:Z321">600/(Y315)</f>
        <v>0.9209405871390384</v>
      </c>
      <c r="AA315" s="54">
        <f aca="true" t="shared" si="181" ref="AA315:AA321">3600/7.4/(Y315)</f>
        <v>0.7467085841667879</v>
      </c>
    </row>
    <row r="316" spans="1:27" ht="13.5">
      <c r="A316" s="22" t="s">
        <v>427</v>
      </c>
      <c r="B316" s="68"/>
      <c r="C316" s="69">
        <v>6.6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142"/>
      <c r="P316" s="131">
        <v>31</v>
      </c>
      <c r="Q316" s="167">
        <f>(0.003*(P316)+0.635)*(P316)</f>
        <v>22.567999999999998</v>
      </c>
      <c r="R316" s="46">
        <f>3600*0.96/0.74/(SQRT(Q316)+2.6)</f>
        <v>635.3608778470998</v>
      </c>
      <c r="S316" s="44">
        <f t="shared" si="159"/>
        <v>648.5975628022477</v>
      </c>
      <c r="T316" s="163">
        <f>3600/0.74/(SQRT(Q316)+2.6)</f>
        <v>661.8342477573957</v>
      </c>
      <c r="U316" s="44">
        <f>3600*1.03/0.74/(SQRT(Q316)+2.6)</f>
        <v>681.6892751901175</v>
      </c>
      <c r="V316" s="161">
        <f t="shared" si="178"/>
        <v>704.8534738616264</v>
      </c>
      <c r="W316" s="47">
        <f>3600*1.1/0.74/(SQRT(Q316)+2.6)</f>
        <v>728.0176725331353</v>
      </c>
      <c r="X316" s="53">
        <v>6.6</v>
      </c>
      <c r="Y316" s="171">
        <f t="shared" si="179"/>
        <v>706.2035094864392</v>
      </c>
      <c r="Z316" s="51">
        <f t="shared" si="180"/>
        <v>0.8496134498628138</v>
      </c>
      <c r="AA316" s="54">
        <f t="shared" si="181"/>
        <v>0.6888757701590382</v>
      </c>
    </row>
    <row r="317" spans="1:27" ht="13.5">
      <c r="A317" s="22" t="s">
        <v>373</v>
      </c>
      <c r="B317" s="68"/>
      <c r="C317" s="69"/>
      <c r="D317" s="67"/>
      <c r="E317" s="67"/>
      <c r="F317" s="67"/>
      <c r="G317" s="67"/>
      <c r="H317" s="67"/>
      <c r="I317" s="67"/>
      <c r="J317" s="67"/>
      <c r="K317" s="67">
        <v>614.5</v>
      </c>
      <c r="L317" s="67">
        <v>629.7</v>
      </c>
      <c r="M317" s="67"/>
      <c r="N317" s="67"/>
      <c r="O317" s="142"/>
      <c r="P317" s="131">
        <v>48</v>
      </c>
      <c r="Q317" s="167">
        <f aca="true" t="shared" si="182" ref="Q317:Q325">(0.003*(P317)+0.635)*(P317)</f>
        <v>37.392</v>
      </c>
      <c r="R317" s="46">
        <f aca="true" t="shared" si="183" ref="R317:R325">3600*0.96/0.74/(SQRT(Q317)+2.6)</f>
        <v>535.8948878754793</v>
      </c>
      <c r="S317" s="44">
        <f t="shared" si="159"/>
        <v>547.0593647062185</v>
      </c>
      <c r="T317" s="163">
        <f aca="true" t="shared" si="184" ref="T317:T325">3600/0.74/(SQRT(Q317)+2.6)</f>
        <v>558.2238415369576</v>
      </c>
      <c r="U317" s="44">
        <f aca="true" t="shared" si="185" ref="U317:U325">3600*1.03/0.74/(SQRT(Q317)+2.6)</f>
        <v>574.9705567830663</v>
      </c>
      <c r="V317" s="161">
        <f t="shared" si="178"/>
        <v>594.5083912368598</v>
      </c>
      <c r="W317" s="47">
        <f aca="true" t="shared" si="186" ref="W317:W325">3600*1.1/0.74/(SQRT(Q317)+2.6)</f>
        <v>614.0462256906534</v>
      </c>
      <c r="X317" s="53">
        <v>9.8</v>
      </c>
      <c r="Y317" s="171">
        <f t="shared" si="179"/>
        <v>621.6254932695003</v>
      </c>
      <c r="Z317" s="51">
        <f t="shared" si="180"/>
        <v>0.9652113796753107</v>
      </c>
      <c r="AA317" s="54">
        <f t="shared" si="181"/>
        <v>0.78260382135836</v>
      </c>
    </row>
    <row r="318" spans="1:27" ht="13.5">
      <c r="A318" s="22" t="s">
        <v>408</v>
      </c>
      <c r="B318" s="68"/>
      <c r="C318" s="69"/>
      <c r="D318" s="67"/>
      <c r="E318" s="67"/>
      <c r="F318" s="67"/>
      <c r="G318" s="67"/>
      <c r="H318" s="67"/>
      <c r="I318" s="67"/>
      <c r="J318" s="67"/>
      <c r="K318" s="67">
        <v>656.1</v>
      </c>
      <c r="L318" s="67">
        <v>656.6</v>
      </c>
      <c r="M318" s="67"/>
      <c r="N318" s="67"/>
      <c r="O318" s="142"/>
      <c r="P318" s="131">
        <v>44</v>
      </c>
      <c r="Q318" s="167">
        <f t="shared" si="182"/>
        <v>33.748</v>
      </c>
      <c r="R318" s="46">
        <f t="shared" si="183"/>
        <v>555.3694919305387</v>
      </c>
      <c r="S318" s="44">
        <f t="shared" si="159"/>
        <v>566.9396896790917</v>
      </c>
      <c r="T318" s="163">
        <f t="shared" si="184"/>
        <v>578.5098874276446</v>
      </c>
      <c r="U318" s="44">
        <f t="shared" si="185"/>
        <v>595.8651840504739</v>
      </c>
      <c r="V318" s="161">
        <f t="shared" si="178"/>
        <v>616.1130301104415</v>
      </c>
      <c r="W318" s="47">
        <f t="shared" si="186"/>
        <v>636.3608761704091</v>
      </c>
      <c r="X318" s="53">
        <v>8.3</v>
      </c>
      <c r="Y318" s="171">
        <f t="shared" si="179"/>
        <v>656.5725900391974</v>
      </c>
      <c r="Z318" s="51">
        <f t="shared" si="180"/>
        <v>0.9138365035375297</v>
      </c>
      <c r="AA318" s="54">
        <f t="shared" si="181"/>
        <v>0.7409485163817807</v>
      </c>
    </row>
    <row r="319" spans="1:27" ht="13.5">
      <c r="A319" s="22" t="s">
        <v>407</v>
      </c>
      <c r="B319" s="68"/>
      <c r="C319" s="69"/>
      <c r="D319" s="67"/>
      <c r="E319" s="67"/>
      <c r="F319" s="67"/>
      <c r="G319" s="67"/>
      <c r="H319" s="67"/>
      <c r="I319" s="67"/>
      <c r="J319" s="67"/>
      <c r="K319" s="67">
        <v>655.6</v>
      </c>
      <c r="L319" s="67"/>
      <c r="M319" s="67"/>
      <c r="N319" s="67"/>
      <c r="O319" s="142"/>
      <c r="P319" s="131">
        <v>43</v>
      </c>
      <c r="Q319" s="167">
        <f t="shared" si="182"/>
        <v>32.852000000000004</v>
      </c>
      <c r="R319" s="46">
        <f t="shared" si="183"/>
        <v>560.5445576435997</v>
      </c>
      <c r="S319" s="44">
        <f t="shared" si="159"/>
        <v>572.2225692611746</v>
      </c>
      <c r="T319" s="163">
        <f t="shared" si="184"/>
        <v>583.9005808787497</v>
      </c>
      <c r="U319" s="44">
        <f t="shared" si="185"/>
        <v>601.4175983051122</v>
      </c>
      <c r="V319" s="161">
        <f t="shared" si="178"/>
        <v>621.8541186358684</v>
      </c>
      <c r="W319" s="47">
        <f t="shared" si="186"/>
        <v>642.2906389666247</v>
      </c>
      <c r="X319" s="53">
        <v>8.25</v>
      </c>
      <c r="Y319" s="171">
        <f t="shared" si="179"/>
        <v>657.8607267987321</v>
      </c>
      <c r="Z319" s="51">
        <f t="shared" si="180"/>
        <v>0.9120471485198809</v>
      </c>
      <c r="AA319" s="54">
        <f t="shared" si="181"/>
        <v>0.7394976879890925</v>
      </c>
    </row>
    <row r="320" spans="1:27" ht="13.5">
      <c r="A320" s="22" t="s">
        <v>375</v>
      </c>
      <c r="B320" s="70">
        <v>8.45</v>
      </c>
      <c r="C320" s="69">
        <v>8.3</v>
      </c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142"/>
      <c r="P320" s="131">
        <v>35</v>
      </c>
      <c r="Q320" s="167">
        <f t="shared" si="182"/>
        <v>25.9</v>
      </c>
      <c r="R320" s="46">
        <f t="shared" si="183"/>
        <v>607.3801803608736</v>
      </c>
      <c r="S320" s="44">
        <f t="shared" si="159"/>
        <v>620.0339341183919</v>
      </c>
      <c r="T320" s="163">
        <f t="shared" si="184"/>
        <v>632.6876878759101</v>
      </c>
      <c r="U320" s="44">
        <f t="shared" si="185"/>
        <v>651.6683185121874</v>
      </c>
      <c r="V320" s="161">
        <f t="shared" si="178"/>
        <v>673.8123875878443</v>
      </c>
      <c r="W320" s="47">
        <f t="shared" si="186"/>
        <v>695.9564566635012</v>
      </c>
      <c r="X320" s="53">
        <v>7.8</v>
      </c>
      <c r="Y320" s="171">
        <f t="shared" si="179"/>
        <v>669.8727938327166</v>
      </c>
      <c r="Z320" s="51">
        <f t="shared" si="180"/>
        <v>0.8956924441834168</v>
      </c>
      <c r="AA320" s="54">
        <f t="shared" si="181"/>
        <v>0.726237116905473</v>
      </c>
    </row>
    <row r="321" spans="1:27" ht="13.5">
      <c r="A321" s="22" t="s">
        <v>374</v>
      </c>
      <c r="B321" s="70"/>
      <c r="C321" s="69">
        <v>8.5</v>
      </c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142"/>
      <c r="P321" s="131">
        <v>38</v>
      </c>
      <c r="Q321" s="167">
        <f t="shared" si="182"/>
        <v>28.462</v>
      </c>
      <c r="R321" s="46">
        <f t="shared" si="183"/>
        <v>588.5674456850475</v>
      </c>
      <c r="S321" s="44">
        <f t="shared" si="159"/>
        <v>600.8292674701527</v>
      </c>
      <c r="T321" s="163">
        <f t="shared" si="184"/>
        <v>613.0910892552578</v>
      </c>
      <c r="U321" s="44">
        <f t="shared" si="185"/>
        <v>631.4838219329155</v>
      </c>
      <c r="V321" s="161">
        <f t="shared" si="178"/>
        <v>652.9420100568495</v>
      </c>
      <c r="W321" s="47">
        <f t="shared" si="186"/>
        <v>674.4001981807836</v>
      </c>
      <c r="X321" s="53">
        <v>8.3</v>
      </c>
      <c r="Y321" s="171">
        <f t="shared" si="179"/>
        <v>656.5725900391974</v>
      </c>
      <c r="Z321" s="51">
        <f t="shared" si="180"/>
        <v>0.9138365035375297</v>
      </c>
      <c r="AA321" s="54">
        <f t="shared" si="181"/>
        <v>0.7409485163817807</v>
      </c>
    </row>
    <row r="322" spans="1:27" ht="13.5">
      <c r="A322" s="22"/>
      <c r="B322" s="70"/>
      <c r="C322" s="69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142"/>
      <c r="P322" s="131"/>
      <c r="Q322" s="167"/>
      <c r="R322" s="46"/>
      <c r="S322" s="44"/>
      <c r="T322" s="163"/>
      <c r="U322" s="44"/>
      <c r="V322" s="161"/>
      <c r="W322" s="47"/>
      <c r="X322" s="53"/>
      <c r="Y322" s="171"/>
      <c r="Z322" s="51"/>
      <c r="AA322" s="54"/>
    </row>
    <row r="323" spans="1:27" ht="13.5">
      <c r="A323" s="22" t="s">
        <v>431</v>
      </c>
      <c r="B323" s="70"/>
      <c r="C323" s="69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142"/>
      <c r="P323" s="131">
        <v>30</v>
      </c>
      <c r="Q323" s="167">
        <f t="shared" si="182"/>
        <v>21.75</v>
      </c>
      <c r="R323" s="46">
        <f t="shared" si="183"/>
        <v>642.9611636349883</v>
      </c>
      <c r="S323" s="44">
        <f>(R323+T323)/2</f>
        <v>656.356187877384</v>
      </c>
      <c r="T323" s="163">
        <f>3600/0.74/(SQRT(Q323)+2.6)</f>
        <v>669.7512121197797</v>
      </c>
      <c r="U323" s="44">
        <f>3600*1.03/0.74/(SQRT(Q323)+2.6)</f>
        <v>689.843748483373</v>
      </c>
      <c r="V323" s="161">
        <f>(U323+W323)/2</f>
        <v>713.2850409075653</v>
      </c>
      <c r="W323" s="47">
        <f>3600*1.1/0.74/(SQRT(Q323)+2.6)</f>
        <v>736.7263333317576</v>
      </c>
      <c r="X323" s="53">
        <v>6.5</v>
      </c>
      <c r="Y323" s="171">
        <f>3600/0.74/(SQRT((X323)*0.85/0.305)+2.6)</f>
        <v>709.5629121239248</v>
      </c>
      <c r="Z323" s="51">
        <f>600/(Y323)</f>
        <v>0.8455909824881185</v>
      </c>
      <c r="AA323" s="54">
        <f>3600/7.4/(Y323)</f>
        <v>0.6856143101255014</v>
      </c>
    </row>
    <row r="324" spans="1:27" ht="13.5">
      <c r="A324" s="22" t="s">
        <v>269</v>
      </c>
      <c r="B324" s="70"/>
      <c r="C324" s="69">
        <v>6.45</v>
      </c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142"/>
      <c r="P324" s="131">
        <v>28</v>
      </c>
      <c r="Q324" s="167">
        <f t="shared" si="182"/>
        <v>20.131999999999998</v>
      </c>
      <c r="R324" s="46">
        <f t="shared" si="183"/>
        <v>659.0032618477661</v>
      </c>
      <c r="S324" s="44">
        <f t="shared" si="159"/>
        <v>672.7324964695946</v>
      </c>
      <c r="T324" s="163">
        <f t="shared" si="184"/>
        <v>686.4617310914231</v>
      </c>
      <c r="U324" s="44">
        <f t="shared" si="185"/>
        <v>707.0555830241658</v>
      </c>
      <c r="V324" s="161">
        <f>(U324+W324)/2</f>
        <v>731.0817436123656</v>
      </c>
      <c r="W324" s="47">
        <f t="shared" si="186"/>
        <v>755.1079042005654</v>
      </c>
      <c r="X324" s="53">
        <v>6.2</v>
      </c>
      <c r="Y324" s="171">
        <f>3600/0.74/(SQRT((X324)*0.85/0.305)+2.6)</f>
        <v>719.9992080000444</v>
      </c>
      <c r="Z324" s="51">
        <f>600/(Y324)</f>
        <v>0.833334250000957</v>
      </c>
      <c r="AA324" s="54">
        <f>3600/7.4/(Y324)</f>
        <v>0.6756764189196948</v>
      </c>
    </row>
    <row r="325" spans="1:27" ht="13.5">
      <c r="A325" s="22" t="s">
        <v>432</v>
      </c>
      <c r="B325" s="70"/>
      <c r="C325" s="69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142"/>
      <c r="P325" s="131">
        <v>33</v>
      </c>
      <c r="Q325" s="167">
        <f t="shared" si="182"/>
        <v>24.222</v>
      </c>
      <c r="R325" s="46">
        <f t="shared" si="183"/>
        <v>620.9156981743184</v>
      </c>
      <c r="S325" s="44">
        <f t="shared" si="159"/>
        <v>633.8514418862834</v>
      </c>
      <c r="T325" s="163">
        <f t="shared" si="184"/>
        <v>646.7871855982484</v>
      </c>
      <c r="U325" s="44">
        <f t="shared" si="185"/>
        <v>666.1908011661958</v>
      </c>
      <c r="V325" s="161">
        <f>(U325+W325)/2</f>
        <v>688.8283526621345</v>
      </c>
      <c r="W325" s="47">
        <f t="shared" si="186"/>
        <v>711.4659041580733</v>
      </c>
      <c r="X325" s="53">
        <v>7.1</v>
      </c>
      <c r="Y325" s="171">
        <f>3600/0.74/(SQRT((X325)*0.85/0.305)+2.6)</f>
        <v>690.2235571578198</v>
      </c>
      <c r="Z325" s="51">
        <f>600/(Y325)</f>
        <v>0.8692835730942894</v>
      </c>
      <c r="AA325" s="54">
        <f>3600/7.4/(Y325)</f>
        <v>0.7048245187250994</v>
      </c>
    </row>
    <row r="326" spans="1:27" ht="13.5">
      <c r="A326" s="22"/>
      <c r="B326" s="68"/>
      <c r="C326" s="69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142"/>
      <c r="P326" s="131"/>
      <c r="Q326" s="168"/>
      <c r="R326" s="46"/>
      <c r="S326" s="44"/>
      <c r="T326" s="163"/>
      <c r="U326" s="60"/>
      <c r="V326" s="161"/>
      <c r="W326" s="47"/>
      <c r="X326" s="127"/>
      <c r="Y326" s="172"/>
      <c r="Z326" s="126"/>
      <c r="AA326" s="54"/>
    </row>
    <row r="327" spans="1:27" ht="13.5">
      <c r="A327" s="136" t="s">
        <v>270</v>
      </c>
      <c r="B327" s="68">
        <v>7.4</v>
      </c>
      <c r="C327" s="69">
        <v>7.4</v>
      </c>
      <c r="D327" s="67"/>
      <c r="E327" s="67"/>
      <c r="F327" s="67"/>
      <c r="G327" s="67"/>
      <c r="H327" s="67">
        <v>7.95</v>
      </c>
      <c r="I327" s="67"/>
      <c r="J327" s="67"/>
      <c r="K327" s="67"/>
      <c r="L327" s="67"/>
      <c r="M327" s="67"/>
      <c r="N327" s="67"/>
      <c r="O327" s="142"/>
      <c r="P327" s="132">
        <v>34</v>
      </c>
      <c r="Q327" s="167">
        <f>(0.003*(P327)+0.635)*(P327)</f>
        <v>25.058</v>
      </c>
      <c r="R327" s="78">
        <f>3600*0.96/0.74/(SQRT(Q327)+2.6)</f>
        <v>614.0409074010907</v>
      </c>
      <c r="S327" s="44">
        <f t="shared" si="159"/>
        <v>626.8334263052802</v>
      </c>
      <c r="T327" s="164">
        <f>3600/0.74/(SQRT(Q327)+2.6)</f>
        <v>639.6259452094696</v>
      </c>
      <c r="U327" s="79">
        <f>3600*1.03/0.74/(SQRT(Q327)+2.6)</f>
        <v>658.8147235657538</v>
      </c>
      <c r="V327" s="161">
        <f>(U327+W327)/2</f>
        <v>681.2016316480851</v>
      </c>
      <c r="W327" s="125">
        <f>3600*1.1/0.74/(SQRT(Q327)+2.6)</f>
        <v>703.5885397304166</v>
      </c>
      <c r="X327" s="50">
        <v>7.45</v>
      </c>
      <c r="Y327" s="173">
        <f>3600/0.74/(SQRT((X327)*0.85/0.305)+2.6)</f>
        <v>679.7764126958899</v>
      </c>
      <c r="Z327" s="51">
        <f>600/(Y327)</f>
        <v>0.8826431585357474</v>
      </c>
      <c r="AA327" s="82">
        <f>3600/7.4/(Y327)</f>
        <v>0.7156566150289844</v>
      </c>
    </row>
    <row r="328" spans="1:27" ht="13.5">
      <c r="A328" s="136" t="s">
        <v>271</v>
      </c>
      <c r="B328" s="68"/>
      <c r="C328" s="69">
        <v>6.6</v>
      </c>
      <c r="D328" s="67"/>
      <c r="E328" s="67">
        <v>7.2</v>
      </c>
      <c r="F328" s="67"/>
      <c r="G328" s="67"/>
      <c r="H328" s="67"/>
      <c r="I328" s="67"/>
      <c r="J328" s="67"/>
      <c r="K328" s="67"/>
      <c r="L328" s="67"/>
      <c r="M328" s="67"/>
      <c r="N328" s="67"/>
      <c r="O328" s="142"/>
      <c r="P328" s="132">
        <v>30</v>
      </c>
      <c r="Q328" s="167">
        <f>(0.003*(P328)+0.635)*(P328)</f>
        <v>21.75</v>
      </c>
      <c r="R328" s="46">
        <f>3600*0.96/0.74/(SQRT(Q328)+2.6)</f>
        <v>642.9611636349883</v>
      </c>
      <c r="S328" s="44">
        <f t="shared" si="159"/>
        <v>656.356187877384</v>
      </c>
      <c r="T328" s="163">
        <f>3600/0.74/(SQRT(Q328)+2.6)</f>
        <v>669.7512121197797</v>
      </c>
      <c r="U328" s="44">
        <f>3600*1.03/0.74/(SQRT(Q328)+2.6)</f>
        <v>689.843748483373</v>
      </c>
      <c r="V328" s="161">
        <f>(U328+W328)/2</f>
        <v>713.2850409075653</v>
      </c>
      <c r="W328" s="64">
        <f>3600*1.1/0.74/(SQRT(Q328)+2.6)</f>
        <v>736.7263333317576</v>
      </c>
      <c r="X328" s="53">
        <v>7.1</v>
      </c>
      <c r="Y328" s="171">
        <f>3600/0.74/(SQRT((X328)*0.85/0.305)+2.6)</f>
        <v>690.2235571578198</v>
      </c>
      <c r="Z328" s="51">
        <f>600/(Y328)</f>
        <v>0.8692835730942894</v>
      </c>
      <c r="AA328" s="54">
        <f>3600/7.4/(Y328)</f>
        <v>0.7048245187250994</v>
      </c>
    </row>
    <row r="329" spans="1:27" ht="13.5">
      <c r="A329" s="136" t="s">
        <v>272</v>
      </c>
      <c r="B329" s="68">
        <v>6.4</v>
      </c>
      <c r="C329" s="69">
        <v>6.2</v>
      </c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142"/>
      <c r="P329" s="131">
        <v>27</v>
      </c>
      <c r="Q329" s="167">
        <f>(0.003*(P329)+0.635)*(P329)</f>
        <v>19.332</v>
      </c>
      <c r="R329" s="46">
        <f>3600*0.96/0.74/(SQRT(Q329)+2.6)</f>
        <v>667.4849792253842</v>
      </c>
      <c r="S329" s="44">
        <f t="shared" si="159"/>
        <v>681.3909162925797</v>
      </c>
      <c r="T329" s="163">
        <f>3600/0.74/(SQRT(Q329)+2.6)</f>
        <v>695.2968533597752</v>
      </c>
      <c r="U329" s="44">
        <f>3600*1.03/0.74/(SQRT(Q329)+2.6)</f>
        <v>716.1557589605685</v>
      </c>
      <c r="V329" s="161">
        <f>(U329+W329)/2</f>
        <v>740.4911488281607</v>
      </c>
      <c r="W329" s="47">
        <f>3600*1.1/0.74/(SQRT(Q329)+2.6)</f>
        <v>764.8265386957528</v>
      </c>
      <c r="X329" s="53">
        <v>6.2</v>
      </c>
      <c r="Y329" s="171">
        <f>3600/0.74/(SQRT((X329)*0.85/0.305)+2.6)</f>
        <v>719.9992080000444</v>
      </c>
      <c r="Z329" s="51">
        <f>600/(Y329)</f>
        <v>0.833334250000957</v>
      </c>
      <c r="AA329" s="54">
        <f>3600/7.4/(Y329)</f>
        <v>0.6756764189196948</v>
      </c>
    </row>
    <row r="330" spans="1:27" ht="13.5">
      <c r="A330" s="136" t="s">
        <v>433</v>
      </c>
      <c r="B330" s="68"/>
      <c r="C330" s="69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142"/>
      <c r="P330" s="131">
        <v>25</v>
      </c>
      <c r="Q330" s="167">
        <f>(0.003*(P330)+0.635)*(P330)</f>
        <v>17.75</v>
      </c>
      <c r="R330" s="46">
        <f>3600*0.96/0.74/(SQRT(Q330)+2.6)</f>
        <v>685.486413699032</v>
      </c>
      <c r="S330" s="44">
        <f t="shared" si="159"/>
        <v>699.7673806510952</v>
      </c>
      <c r="T330" s="163">
        <f>3600/0.74/(SQRT(Q330)+2.6)</f>
        <v>714.0483476031584</v>
      </c>
      <c r="U330" s="44">
        <f>3600*1.03/0.74/(SQRT(Q330)+2.6)</f>
        <v>735.4697980312532</v>
      </c>
      <c r="V330" s="161">
        <f>(U330+W330)/2</f>
        <v>760.4614901973637</v>
      </c>
      <c r="W330" s="47">
        <f>3600*1.1/0.74/(SQRT(Q330)+2.6)</f>
        <v>785.4531823634743</v>
      </c>
      <c r="X330" s="53">
        <v>5.1</v>
      </c>
      <c r="Y330" s="171">
        <f>3600/0.74/(SQRT((X330)*0.85/0.305)+2.6)</f>
        <v>763.7116346829906</v>
      </c>
      <c r="Z330" s="51">
        <f>600/(Y330)</f>
        <v>0.785636846097093</v>
      </c>
      <c r="AA330" s="54">
        <f>3600/7.4/(Y330)</f>
        <v>0.6370028481868321</v>
      </c>
    </row>
    <row r="331" spans="1:27" ht="13.5">
      <c r="A331" s="136" t="s">
        <v>273</v>
      </c>
      <c r="B331" s="68">
        <v>4.8</v>
      </c>
      <c r="C331" s="69">
        <v>4.2</v>
      </c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142"/>
      <c r="P331" s="131">
        <v>21</v>
      </c>
      <c r="Q331" s="167">
        <f>(0.003*(P331)+0.635)*(P331)</f>
        <v>14.658</v>
      </c>
      <c r="R331" s="46">
        <f>3600*0.96/0.74/(SQRT(Q331)+2.6)</f>
        <v>726.4858840939671</v>
      </c>
      <c r="S331" s="44">
        <f t="shared" si="159"/>
        <v>741.6210066792581</v>
      </c>
      <c r="T331" s="163">
        <f>3600/0.74/(SQRT(Q331)+2.6)</f>
        <v>756.7561292645491</v>
      </c>
      <c r="U331" s="44">
        <f>3600*1.03/0.74/(SQRT(Q331)+2.6)</f>
        <v>779.4588131424856</v>
      </c>
      <c r="V331" s="161">
        <f>(U331+W331)/2</f>
        <v>805.9452776667449</v>
      </c>
      <c r="W331" s="47">
        <f>3600*1.1/0.74/(SQRT(Q331)+2.6)</f>
        <v>832.4317421910041</v>
      </c>
      <c r="X331" s="53">
        <v>4.6</v>
      </c>
      <c r="Y331" s="171">
        <f>3600/0.74/(SQRT((X331)*0.85/0.305)+2.6)</f>
        <v>787.1367581064734</v>
      </c>
      <c r="Z331" s="51">
        <f>600/(Y331)</f>
        <v>0.762256359928296</v>
      </c>
      <c r="AA331" s="54">
        <f>3600/7.4/(Y331)</f>
        <v>0.6180456972391588</v>
      </c>
    </row>
    <row r="332" spans="1:27" ht="13.5">
      <c r="A332" s="136"/>
      <c r="B332" s="68"/>
      <c r="C332" s="69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142"/>
      <c r="P332" s="131"/>
      <c r="Q332" s="167"/>
      <c r="R332" s="46"/>
      <c r="S332" s="44"/>
      <c r="T332" s="163"/>
      <c r="U332" s="44"/>
      <c r="V332" s="161"/>
      <c r="W332" s="47"/>
      <c r="X332" s="53"/>
      <c r="Y332" s="171"/>
      <c r="Z332" s="51"/>
      <c r="AA332" s="54"/>
    </row>
    <row r="333" spans="1:27" ht="13.5">
      <c r="A333" s="136" t="s">
        <v>274</v>
      </c>
      <c r="B333" s="68"/>
      <c r="C333" s="69"/>
      <c r="D333" s="67"/>
      <c r="E333" s="67">
        <v>6.7</v>
      </c>
      <c r="F333" s="67"/>
      <c r="G333" s="67"/>
      <c r="H333" s="67">
        <v>6.65</v>
      </c>
      <c r="I333" s="67"/>
      <c r="J333" s="67"/>
      <c r="K333" s="67"/>
      <c r="L333" s="67"/>
      <c r="M333" s="67"/>
      <c r="N333" s="67"/>
      <c r="O333" s="142"/>
      <c r="P333" s="131">
        <v>30</v>
      </c>
      <c r="Q333" s="167">
        <f>(0.003*(P333)+0.635)*(P333)</f>
        <v>21.75</v>
      </c>
      <c r="R333" s="46">
        <f>3600*0.96/0.74/(SQRT(Q333)+2.6)</f>
        <v>642.9611636349883</v>
      </c>
      <c r="S333" s="44">
        <f t="shared" si="159"/>
        <v>656.356187877384</v>
      </c>
      <c r="T333" s="163">
        <f>3600/0.74/(SQRT(Q333)+2.6)</f>
        <v>669.7512121197797</v>
      </c>
      <c r="U333" s="44">
        <f>3600*1.03/0.74/(SQRT(Q333)+2.6)</f>
        <v>689.843748483373</v>
      </c>
      <c r="V333" s="161">
        <f>(U333+W333)/2</f>
        <v>713.2850409075653</v>
      </c>
      <c r="W333" s="47">
        <f>3600*1.1/0.74/(SQRT(Q333)+2.6)</f>
        <v>736.7263333317576</v>
      </c>
      <c r="X333" s="53">
        <v>6.5</v>
      </c>
      <c r="Y333" s="171">
        <f>3600/0.74/(SQRT((X333)*0.85/0.305)+2.6)</f>
        <v>709.5629121239248</v>
      </c>
      <c r="Z333" s="51">
        <f>600/(Y333)</f>
        <v>0.8455909824881185</v>
      </c>
      <c r="AA333" s="54">
        <f>3600/7.4/(Y333)</f>
        <v>0.6856143101255014</v>
      </c>
    </row>
    <row r="334" spans="1:27" ht="13.5">
      <c r="A334" s="136" t="s">
        <v>275</v>
      </c>
      <c r="B334" s="68">
        <v>5</v>
      </c>
      <c r="C334" s="69">
        <v>4.8</v>
      </c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142"/>
      <c r="P334" s="131">
        <v>25</v>
      </c>
      <c r="Q334" s="167">
        <f>(0.003*(P334)+0.635)*(P334)</f>
        <v>17.75</v>
      </c>
      <c r="R334" s="46">
        <f>3600*0.96/0.74/(SQRT(Q334)+2.6)</f>
        <v>685.486413699032</v>
      </c>
      <c r="S334" s="44">
        <f t="shared" si="159"/>
        <v>699.7673806510952</v>
      </c>
      <c r="T334" s="163">
        <f>3600/0.74/(SQRT(Q334)+2.6)</f>
        <v>714.0483476031584</v>
      </c>
      <c r="U334" s="44">
        <f>3600*1.03/0.74/(SQRT(Q334)+2.6)</f>
        <v>735.4697980312532</v>
      </c>
      <c r="V334" s="161">
        <f>(U334+W334)/2</f>
        <v>760.4614901973637</v>
      </c>
      <c r="W334" s="47">
        <f>3600*1.1/0.74/(SQRT(Q334)+2.6)</f>
        <v>785.4531823634743</v>
      </c>
      <c r="X334" s="53">
        <v>5</v>
      </c>
      <c r="Y334" s="171">
        <f>3600/0.74/(SQRT((X334)*0.85/0.305)+2.6)</f>
        <v>768.1910055808254</v>
      </c>
      <c r="Z334" s="51">
        <f>600/(Y334)</f>
        <v>0.7810557473871267</v>
      </c>
      <c r="AA334" s="54">
        <f>3600/7.4/(Y334)</f>
        <v>0.6332884438274</v>
      </c>
    </row>
    <row r="335" spans="1:27" ht="13.5">
      <c r="A335" s="136" t="s">
        <v>276</v>
      </c>
      <c r="B335" s="68">
        <v>4.8</v>
      </c>
      <c r="C335" s="69">
        <v>4.8</v>
      </c>
      <c r="D335" s="67"/>
      <c r="E335" s="67"/>
      <c r="F335" s="67"/>
      <c r="G335" s="67">
        <v>4.5</v>
      </c>
      <c r="H335" s="67"/>
      <c r="I335" s="67"/>
      <c r="J335" s="67"/>
      <c r="K335" s="67"/>
      <c r="L335" s="67"/>
      <c r="M335" s="67"/>
      <c r="N335" s="67"/>
      <c r="O335" s="142"/>
      <c r="P335" s="131">
        <v>21</v>
      </c>
      <c r="Q335" s="167">
        <f>(0.003*(P335)+0.635)*(P335)</f>
        <v>14.658</v>
      </c>
      <c r="R335" s="46">
        <f>3600*0.96/0.74/(SQRT(Q335)+2.6)</f>
        <v>726.4858840939671</v>
      </c>
      <c r="S335" s="44">
        <f t="shared" si="159"/>
        <v>741.6210066792581</v>
      </c>
      <c r="T335" s="163">
        <f>3600/0.74/(SQRT(Q335)+2.6)</f>
        <v>756.7561292645491</v>
      </c>
      <c r="U335" s="44">
        <f>3600*1.03/0.74/(SQRT(Q335)+2.6)</f>
        <v>779.4588131424856</v>
      </c>
      <c r="V335" s="161">
        <f>(U335+W335)/2</f>
        <v>805.9452776667449</v>
      </c>
      <c r="W335" s="47">
        <f>3600*1.1/0.74/(SQRT(Q335)+2.6)</f>
        <v>832.4317421910041</v>
      </c>
      <c r="X335" s="53">
        <v>4.6</v>
      </c>
      <c r="Y335" s="171">
        <f>3600/0.74/(SQRT((X335)*0.85/0.305)+2.6)</f>
        <v>787.1367581064734</v>
      </c>
      <c r="Z335" s="51">
        <f>600/(Y335)</f>
        <v>0.762256359928296</v>
      </c>
      <c r="AA335" s="54">
        <f>3600/7.4/(Y335)</f>
        <v>0.6180456972391588</v>
      </c>
    </row>
    <row r="336" spans="1:27" ht="13.5">
      <c r="A336" s="136"/>
      <c r="B336" s="68"/>
      <c r="C336" s="69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142"/>
      <c r="P336" s="131"/>
      <c r="Q336" s="167"/>
      <c r="R336" s="46"/>
      <c r="S336" s="44"/>
      <c r="T336" s="163"/>
      <c r="U336" s="44"/>
      <c r="V336" s="161"/>
      <c r="W336" s="47"/>
      <c r="X336" s="53"/>
      <c r="Y336" s="171"/>
      <c r="Z336" s="51"/>
      <c r="AA336" s="54"/>
    </row>
    <row r="337" spans="1:27" ht="13.5">
      <c r="A337" s="136"/>
      <c r="B337" s="68"/>
      <c r="C337" s="69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142"/>
      <c r="P337" s="131"/>
      <c r="Q337" s="167"/>
      <c r="R337" s="46"/>
      <c r="S337" s="44"/>
      <c r="T337" s="163"/>
      <c r="U337" s="44"/>
      <c r="V337" s="161"/>
      <c r="W337" s="47"/>
      <c r="X337" s="53"/>
      <c r="Y337" s="171"/>
      <c r="Z337" s="51"/>
      <c r="AA337" s="54"/>
    </row>
    <row r="338" spans="1:27" ht="13.5">
      <c r="A338" s="136"/>
      <c r="B338" s="68"/>
      <c r="C338" s="69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142"/>
      <c r="P338" s="131"/>
      <c r="Q338" s="167"/>
      <c r="R338" s="46"/>
      <c r="S338" s="44"/>
      <c r="T338" s="163"/>
      <c r="U338" s="44"/>
      <c r="V338" s="161"/>
      <c r="W338" s="47"/>
      <c r="X338" s="53"/>
      <c r="Y338" s="171"/>
      <c r="Z338" s="51"/>
      <c r="AA338" s="54"/>
    </row>
    <row r="339" spans="1:27" ht="13.5">
      <c r="A339" s="136"/>
      <c r="B339" s="68"/>
      <c r="C339" s="69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142"/>
      <c r="P339" s="131"/>
      <c r="Q339" s="167"/>
      <c r="R339" s="46"/>
      <c r="S339" s="44"/>
      <c r="T339" s="163"/>
      <c r="U339" s="44"/>
      <c r="V339" s="161"/>
      <c r="W339" s="47"/>
      <c r="X339" s="53"/>
      <c r="Y339" s="171"/>
      <c r="Z339" s="51"/>
      <c r="AA339" s="54"/>
    </row>
    <row r="340" spans="1:27" ht="13.5">
      <c r="A340" s="136" t="s">
        <v>277</v>
      </c>
      <c r="B340" s="68"/>
      <c r="C340" s="69">
        <v>9.3</v>
      </c>
      <c r="D340" s="67"/>
      <c r="E340" s="67"/>
      <c r="F340" s="67">
        <v>628</v>
      </c>
      <c r="G340" s="67">
        <v>9.15</v>
      </c>
      <c r="H340" s="67"/>
      <c r="I340" s="67">
        <v>633</v>
      </c>
      <c r="J340" s="67"/>
      <c r="K340" s="67"/>
      <c r="L340" s="67"/>
      <c r="M340" s="67"/>
      <c r="N340" s="67"/>
      <c r="O340" s="142"/>
      <c r="P340" s="131">
        <v>41</v>
      </c>
      <c r="Q340" s="167">
        <f aca="true" t="shared" si="187" ref="Q340:Q351">(0.003*(P340)+0.635)*(P340)</f>
        <v>31.078</v>
      </c>
      <c r="R340" s="46">
        <f aca="true" t="shared" si="188" ref="R340:R351">3600*0.96/0.74/(SQRT(Q340)+2.6)</f>
        <v>571.3033361192181</v>
      </c>
      <c r="S340" s="44">
        <f t="shared" si="159"/>
        <v>583.2054889550352</v>
      </c>
      <c r="T340" s="163">
        <f aca="true" t="shared" si="189" ref="T340:T349">3600/0.74/(SQRT(Q340)+2.6)</f>
        <v>595.1076417908522</v>
      </c>
      <c r="U340" s="44">
        <f aca="true" t="shared" si="190" ref="U340:U349">3600*1.03/0.74/(SQRT(Q340)+2.6)</f>
        <v>612.9608710445779</v>
      </c>
      <c r="V340" s="161">
        <f aca="true" t="shared" si="191" ref="V340:V349">(U340+W340)/2</f>
        <v>633.7896385072577</v>
      </c>
      <c r="W340" s="47">
        <f aca="true" t="shared" si="192" ref="W340:W349">3600*1.1/0.74/(SQRT(Q340)+2.6)</f>
        <v>654.6184059699375</v>
      </c>
      <c r="X340" s="53">
        <v>9.3</v>
      </c>
      <c r="Y340" s="171">
        <f aca="true" t="shared" si="193" ref="Y340:Y351">3600/0.74/(SQRT((X340)*0.85/0.305)+2.6)</f>
        <v>632.5419691563145</v>
      </c>
      <c r="Z340" s="51">
        <f aca="true" t="shared" si="194" ref="Z340:Z351">600/(Y340)</f>
        <v>0.9485536600840588</v>
      </c>
      <c r="AA340" s="54">
        <f aca="true" t="shared" si="195" ref="AA340:AA349">3600/7.4/(Y340)</f>
        <v>0.769097562230318</v>
      </c>
    </row>
    <row r="341" spans="1:27" ht="13.5">
      <c r="A341" s="136" t="s">
        <v>278</v>
      </c>
      <c r="B341" s="68"/>
      <c r="C341" s="75">
        <v>8</v>
      </c>
      <c r="D341" s="67"/>
      <c r="E341" s="81"/>
      <c r="F341" s="67"/>
      <c r="G341" s="74"/>
      <c r="H341" s="67"/>
      <c r="I341" s="67"/>
      <c r="J341" s="67"/>
      <c r="K341" s="67"/>
      <c r="L341" s="67"/>
      <c r="M341" s="67"/>
      <c r="N341" s="67"/>
      <c r="O341" s="142"/>
      <c r="P341" s="131">
        <v>37</v>
      </c>
      <c r="Q341" s="167">
        <f t="shared" si="187"/>
        <v>27.602</v>
      </c>
      <c r="R341" s="46">
        <f t="shared" si="188"/>
        <v>594.6540177568963</v>
      </c>
      <c r="S341" s="44">
        <f t="shared" si="159"/>
        <v>607.0426431268318</v>
      </c>
      <c r="T341" s="163">
        <f t="shared" si="189"/>
        <v>619.4312684967671</v>
      </c>
      <c r="U341" s="44">
        <f t="shared" si="190"/>
        <v>638.0142065516701</v>
      </c>
      <c r="V341" s="161">
        <f t="shared" si="191"/>
        <v>659.6943009490569</v>
      </c>
      <c r="W341" s="47">
        <f t="shared" si="192"/>
        <v>681.3743953464439</v>
      </c>
      <c r="X341" s="53">
        <v>8</v>
      </c>
      <c r="Y341" s="171">
        <f t="shared" si="193"/>
        <v>664.4386498378535</v>
      </c>
      <c r="Z341" s="51">
        <f t="shared" si="194"/>
        <v>0.9030179086457737</v>
      </c>
      <c r="AA341" s="54">
        <f t="shared" si="195"/>
        <v>0.7321766826857624</v>
      </c>
    </row>
    <row r="342" spans="1:27" ht="13.5">
      <c r="A342" s="136" t="s">
        <v>279</v>
      </c>
      <c r="B342" s="68">
        <v>7.4</v>
      </c>
      <c r="C342" s="69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142"/>
      <c r="P342" s="131">
        <v>34</v>
      </c>
      <c r="Q342" s="167">
        <f t="shared" si="187"/>
        <v>25.058</v>
      </c>
      <c r="R342" s="46">
        <f t="shared" si="188"/>
        <v>614.0409074010907</v>
      </c>
      <c r="S342" s="44">
        <f t="shared" si="159"/>
        <v>626.8334263052802</v>
      </c>
      <c r="T342" s="163">
        <f t="shared" si="189"/>
        <v>639.6259452094696</v>
      </c>
      <c r="U342" s="44">
        <f t="shared" si="190"/>
        <v>658.8147235657538</v>
      </c>
      <c r="V342" s="161">
        <f t="shared" si="191"/>
        <v>681.2016316480851</v>
      </c>
      <c r="W342" s="47">
        <f t="shared" si="192"/>
        <v>703.5885397304166</v>
      </c>
      <c r="X342" s="53">
        <v>7.4</v>
      </c>
      <c r="Y342" s="171">
        <f t="shared" si="193"/>
        <v>681.2343666137984</v>
      </c>
      <c r="Z342" s="126">
        <f t="shared" si="194"/>
        <v>0.8807541565796381</v>
      </c>
      <c r="AA342" s="54">
        <f t="shared" si="195"/>
        <v>0.7141249918213282</v>
      </c>
    </row>
    <row r="343" spans="1:27" ht="13.5">
      <c r="A343" s="136" t="s">
        <v>280</v>
      </c>
      <c r="B343" s="68">
        <v>7.2</v>
      </c>
      <c r="C343" s="69">
        <v>7</v>
      </c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142"/>
      <c r="P343" s="131">
        <v>32</v>
      </c>
      <c r="Q343" s="167">
        <f t="shared" si="187"/>
        <v>23.392</v>
      </c>
      <c r="R343" s="46">
        <f t="shared" si="188"/>
        <v>628.0176005788386</v>
      </c>
      <c r="S343" s="44">
        <f aca="true" t="shared" si="196" ref="S343:S402">(R343+T343)/2</f>
        <v>641.1013005908977</v>
      </c>
      <c r="T343" s="163">
        <f t="shared" si="189"/>
        <v>654.1850006029568</v>
      </c>
      <c r="U343" s="44">
        <f t="shared" si="190"/>
        <v>673.8105506210455</v>
      </c>
      <c r="V343" s="161">
        <f t="shared" si="191"/>
        <v>696.7070256421491</v>
      </c>
      <c r="W343" s="47">
        <f t="shared" si="192"/>
        <v>719.6035006632526</v>
      </c>
      <c r="X343" s="53">
        <v>7.2</v>
      </c>
      <c r="Y343" s="171">
        <f t="shared" si="193"/>
        <v>687.1800891188019</v>
      </c>
      <c r="Z343" s="51">
        <f t="shared" si="194"/>
        <v>0.8731335635312187</v>
      </c>
      <c r="AA343" s="54">
        <f t="shared" si="195"/>
        <v>0.7079461325928801</v>
      </c>
    </row>
    <row r="344" spans="1:27" ht="13.5">
      <c r="A344" s="136" t="s">
        <v>281</v>
      </c>
      <c r="B344" s="68">
        <v>6.15</v>
      </c>
      <c r="C344" s="69">
        <v>5.85</v>
      </c>
      <c r="D344" s="67">
        <v>685</v>
      </c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142"/>
      <c r="P344" s="131">
        <v>30</v>
      </c>
      <c r="Q344" s="167">
        <f t="shared" si="187"/>
        <v>21.75</v>
      </c>
      <c r="R344" s="46">
        <f t="shared" si="188"/>
        <v>642.9611636349883</v>
      </c>
      <c r="S344" s="44">
        <f t="shared" si="196"/>
        <v>656.356187877384</v>
      </c>
      <c r="T344" s="163">
        <f t="shared" si="189"/>
        <v>669.7512121197797</v>
      </c>
      <c r="U344" s="44">
        <f t="shared" si="190"/>
        <v>689.843748483373</v>
      </c>
      <c r="V344" s="161">
        <f t="shared" si="191"/>
        <v>713.2850409075653</v>
      </c>
      <c r="W344" s="47">
        <f t="shared" si="192"/>
        <v>736.7263333317576</v>
      </c>
      <c r="X344" s="53">
        <v>6.15</v>
      </c>
      <c r="Y344" s="171">
        <f t="shared" si="193"/>
        <v>721.7933469434699</v>
      </c>
      <c r="Z344" s="51">
        <f t="shared" si="194"/>
        <v>0.8312628573549201</v>
      </c>
      <c r="AA344" s="54">
        <f t="shared" si="195"/>
        <v>0.6739969113688541</v>
      </c>
    </row>
    <row r="345" spans="1:27" ht="13.5">
      <c r="A345" s="136" t="s">
        <v>282</v>
      </c>
      <c r="B345" s="68"/>
      <c r="C345" s="69"/>
      <c r="D345" s="67"/>
      <c r="E345" s="67"/>
      <c r="F345" s="67">
        <v>21.58</v>
      </c>
      <c r="G345" s="67"/>
      <c r="H345" s="67"/>
      <c r="I345" s="67"/>
      <c r="J345" s="67"/>
      <c r="K345" s="67"/>
      <c r="L345" s="67"/>
      <c r="M345" s="67"/>
      <c r="N345" s="67"/>
      <c r="O345" s="142"/>
      <c r="P345" s="131">
        <v>32.8</v>
      </c>
      <c r="Q345" s="167">
        <f t="shared" si="187"/>
        <v>24.05552</v>
      </c>
      <c r="R345" s="46">
        <f t="shared" si="188"/>
        <v>622.3174717166127</v>
      </c>
      <c r="S345" s="44">
        <f t="shared" si="196"/>
        <v>635.2824190440422</v>
      </c>
      <c r="T345" s="163">
        <f t="shared" si="189"/>
        <v>648.2473663714716</v>
      </c>
      <c r="U345" s="44">
        <f t="shared" si="190"/>
        <v>667.6947873626158</v>
      </c>
      <c r="V345" s="161">
        <f t="shared" si="191"/>
        <v>690.3834451856173</v>
      </c>
      <c r="W345" s="47">
        <f t="shared" si="192"/>
        <v>713.0721030086188</v>
      </c>
      <c r="X345" s="53">
        <v>7.1</v>
      </c>
      <c r="Y345" s="171">
        <f t="shared" si="193"/>
        <v>690.2235571578198</v>
      </c>
      <c r="Z345" s="51">
        <f t="shared" si="194"/>
        <v>0.8692835730942894</v>
      </c>
      <c r="AA345" s="54">
        <f t="shared" si="195"/>
        <v>0.7048245187250994</v>
      </c>
    </row>
    <row r="346" spans="1:27" ht="13.5">
      <c r="A346" s="136" t="s">
        <v>283</v>
      </c>
      <c r="B346" s="68">
        <v>7.1</v>
      </c>
      <c r="C346" s="69">
        <v>7</v>
      </c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142"/>
      <c r="P346" s="131">
        <v>30</v>
      </c>
      <c r="Q346" s="167">
        <f t="shared" si="187"/>
        <v>21.75</v>
      </c>
      <c r="R346" s="46">
        <f t="shared" si="188"/>
        <v>642.9611636349883</v>
      </c>
      <c r="S346" s="44">
        <f t="shared" si="196"/>
        <v>656.356187877384</v>
      </c>
      <c r="T346" s="163">
        <f t="shared" si="189"/>
        <v>669.7512121197797</v>
      </c>
      <c r="U346" s="44">
        <f t="shared" si="190"/>
        <v>689.843748483373</v>
      </c>
      <c r="V346" s="161">
        <f t="shared" si="191"/>
        <v>713.2850409075653</v>
      </c>
      <c r="W346" s="47">
        <f t="shared" si="192"/>
        <v>736.7263333317576</v>
      </c>
      <c r="X346" s="53">
        <v>7.05</v>
      </c>
      <c r="Y346" s="171">
        <f t="shared" si="193"/>
        <v>691.7635321474116</v>
      </c>
      <c r="Z346" s="51">
        <f t="shared" si="194"/>
        <v>0.8673484104278321</v>
      </c>
      <c r="AA346" s="54">
        <f t="shared" si="195"/>
        <v>0.7032554679144584</v>
      </c>
    </row>
    <row r="347" spans="1:27" ht="13.5">
      <c r="A347" s="136" t="s">
        <v>284</v>
      </c>
      <c r="B347" s="68">
        <v>6.7</v>
      </c>
      <c r="C347" s="69">
        <v>6.85</v>
      </c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142"/>
      <c r="P347" s="131">
        <v>33</v>
      </c>
      <c r="Q347" s="167">
        <f t="shared" si="187"/>
        <v>24.222</v>
      </c>
      <c r="R347" s="46">
        <f t="shared" si="188"/>
        <v>620.9156981743184</v>
      </c>
      <c r="S347" s="44">
        <f t="shared" si="196"/>
        <v>633.8514418862834</v>
      </c>
      <c r="T347" s="163">
        <f t="shared" si="189"/>
        <v>646.7871855982484</v>
      </c>
      <c r="U347" s="44">
        <f t="shared" si="190"/>
        <v>666.1908011661958</v>
      </c>
      <c r="V347" s="161">
        <f t="shared" si="191"/>
        <v>688.8283526621345</v>
      </c>
      <c r="W347" s="47">
        <f t="shared" si="192"/>
        <v>711.4659041580733</v>
      </c>
      <c r="X347" s="53">
        <v>6.85</v>
      </c>
      <c r="Y347" s="171">
        <f t="shared" si="193"/>
        <v>698.049198080174</v>
      </c>
      <c r="Z347" s="51">
        <f t="shared" si="194"/>
        <v>0.8595382698671725</v>
      </c>
      <c r="AA347" s="54">
        <f t="shared" si="195"/>
        <v>0.6969229215139237</v>
      </c>
    </row>
    <row r="348" spans="1:27" ht="13.5">
      <c r="A348" s="136" t="s">
        <v>285</v>
      </c>
      <c r="B348" s="68"/>
      <c r="C348" s="69"/>
      <c r="D348" s="67"/>
      <c r="E348" s="67"/>
      <c r="F348" s="67"/>
      <c r="G348" s="67"/>
      <c r="H348" s="67">
        <v>7.25</v>
      </c>
      <c r="I348" s="67"/>
      <c r="J348" s="67"/>
      <c r="K348" s="67"/>
      <c r="L348" s="67"/>
      <c r="M348" s="67"/>
      <c r="N348" s="67"/>
      <c r="O348" s="142"/>
      <c r="P348" s="131">
        <v>33.4</v>
      </c>
      <c r="Q348" s="167">
        <f t="shared" si="187"/>
        <v>24.55568</v>
      </c>
      <c r="R348" s="46">
        <f t="shared" si="188"/>
        <v>618.1392848458107</v>
      </c>
      <c r="S348" s="44">
        <f t="shared" si="196"/>
        <v>631.0171866134318</v>
      </c>
      <c r="T348" s="163">
        <f t="shared" si="189"/>
        <v>643.8950883810529</v>
      </c>
      <c r="U348" s="44">
        <f t="shared" si="190"/>
        <v>663.2119410324844</v>
      </c>
      <c r="V348" s="161">
        <f t="shared" si="191"/>
        <v>685.7482691258213</v>
      </c>
      <c r="W348" s="47">
        <f t="shared" si="192"/>
        <v>708.2845972191582</v>
      </c>
      <c r="X348" s="53">
        <v>7.2</v>
      </c>
      <c r="Y348" s="171">
        <f t="shared" si="193"/>
        <v>687.1800891188019</v>
      </c>
      <c r="Z348" s="51">
        <f t="shared" si="194"/>
        <v>0.8731335635312187</v>
      </c>
      <c r="AA348" s="54">
        <f t="shared" si="195"/>
        <v>0.7079461325928801</v>
      </c>
    </row>
    <row r="349" spans="1:27" ht="13.5">
      <c r="A349" s="136" t="s">
        <v>286</v>
      </c>
      <c r="B349" s="68"/>
      <c r="C349" s="69"/>
      <c r="D349" s="67"/>
      <c r="E349" s="67">
        <v>6.75</v>
      </c>
      <c r="F349" s="67">
        <v>23.13</v>
      </c>
      <c r="G349" s="67"/>
      <c r="H349" s="67"/>
      <c r="I349" s="67"/>
      <c r="J349" s="67"/>
      <c r="K349" s="67"/>
      <c r="L349" s="67"/>
      <c r="M349" s="67"/>
      <c r="N349" s="67"/>
      <c r="O349" s="142"/>
      <c r="P349" s="131">
        <v>30</v>
      </c>
      <c r="Q349" s="167">
        <f t="shared" si="187"/>
        <v>21.75</v>
      </c>
      <c r="R349" s="46">
        <f t="shared" si="188"/>
        <v>642.9611636349883</v>
      </c>
      <c r="S349" s="44">
        <f t="shared" si="196"/>
        <v>656.356187877384</v>
      </c>
      <c r="T349" s="163">
        <f t="shared" si="189"/>
        <v>669.7512121197797</v>
      </c>
      <c r="U349" s="44">
        <f t="shared" si="190"/>
        <v>689.843748483373</v>
      </c>
      <c r="V349" s="161">
        <f t="shared" si="191"/>
        <v>713.2850409075653</v>
      </c>
      <c r="W349" s="47">
        <f t="shared" si="192"/>
        <v>736.7263333317576</v>
      </c>
      <c r="X349" s="53">
        <v>6.75</v>
      </c>
      <c r="Y349" s="171">
        <f t="shared" si="193"/>
        <v>701.2701081943277</v>
      </c>
      <c r="Z349" s="51">
        <f t="shared" si="194"/>
        <v>0.8555904393884918</v>
      </c>
      <c r="AA349" s="54">
        <f t="shared" si="195"/>
        <v>0.6937219778825608</v>
      </c>
    </row>
    <row r="350" spans="1:27" ht="13.5">
      <c r="A350" s="136"/>
      <c r="B350" s="68"/>
      <c r="C350" s="69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142"/>
      <c r="P350" s="131"/>
      <c r="Q350" s="167"/>
      <c r="R350" s="46"/>
      <c r="S350" s="44"/>
      <c r="T350" s="163"/>
      <c r="U350" s="44"/>
      <c r="V350" s="161"/>
      <c r="W350" s="47"/>
      <c r="X350" s="53"/>
      <c r="Y350" s="171"/>
      <c r="Z350" s="51"/>
      <c r="AA350" s="54"/>
    </row>
    <row r="351" spans="1:27" ht="13.5">
      <c r="A351" s="136" t="s">
        <v>366</v>
      </c>
      <c r="B351" s="68"/>
      <c r="C351" s="69"/>
      <c r="D351" s="67"/>
      <c r="E351" s="67"/>
      <c r="F351" s="67"/>
      <c r="G351" s="67"/>
      <c r="H351" s="67"/>
      <c r="I351" s="67"/>
      <c r="J351" s="67"/>
      <c r="K351" s="67">
        <v>634.9</v>
      </c>
      <c r="L351" s="67"/>
      <c r="M351" s="67"/>
      <c r="N351" s="67"/>
      <c r="O351" s="142"/>
      <c r="P351" s="131">
        <v>40</v>
      </c>
      <c r="Q351" s="167">
        <f t="shared" si="187"/>
        <v>30.2</v>
      </c>
      <c r="R351" s="46">
        <f t="shared" si="188"/>
        <v>576.9004480883175</v>
      </c>
      <c r="S351" s="44">
        <f t="shared" si="196"/>
        <v>588.9192074234908</v>
      </c>
      <c r="T351" s="163">
        <f>3600/0.74/(SQRT(Q351)+2.6)</f>
        <v>600.9379667586641</v>
      </c>
      <c r="U351" s="44">
        <f>3600*1.03/0.74/(SQRT(Q351)+2.6)</f>
        <v>618.9661057614239</v>
      </c>
      <c r="V351" s="161">
        <f>(U351+W351)/2</f>
        <v>639.9989345979773</v>
      </c>
      <c r="W351" s="47">
        <f>3600*1.1/0.74/(SQRT(Q351)+2.6)</f>
        <v>661.0317634345305</v>
      </c>
      <c r="X351" s="53">
        <v>9.1</v>
      </c>
      <c r="Y351" s="171">
        <f t="shared" si="193"/>
        <v>637.1012787737146</v>
      </c>
      <c r="Z351" s="51">
        <f t="shared" si="194"/>
        <v>0.9417654931644043</v>
      </c>
      <c r="AA351" s="54">
        <f>3600/7.4/(Y351)</f>
        <v>0.7635936431062738</v>
      </c>
    </row>
    <row r="352" spans="1:27" ht="13.5">
      <c r="A352" s="136"/>
      <c r="B352" s="68"/>
      <c r="C352" s="69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142"/>
      <c r="P352" s="131"/>
      <c r="Q352" s="167"/>
      <c r="R352" s="46"/>
      <c r="S352" s="44"/>
      <c r="T352" s="163"/>
      <c r="U352" s="44"/>
      <c r="V352" s="161"/>
      <c r="W352" s="47"/>
      <c r="X352" s="53"/>
      <c r="Y352" s="171"/>
      <c r="Z352" s="51"/>
      <c r="AA352" s="54"/>
    </row>
    <row r="353" spans="1:27" ht="13.5">
      <c r="A353" s="136" t="s">
        <v>287</v>
      </c>
      <c r="B353" s="68"/>
      <c r="C353" s="69"/>
      <c r="D353" s="67"/>
      <c r="E353" s="67"/>
      <c r="F353" s="67"/>
      <c r="G353" s="67"/>
      <c r="H353" s="67">
        <v>7.7</v>
      </c>
      <c r="I353" s="67"/>
      <c r="J353" s="67"/>
      <c r="K353" s="67"/>
      <c r="L353" s="67"/>
      <c r="M353" s="67"/>
      <c r="N353" s="67"/>
      <c r="O353" s="142"/>
      <c r="P353" s="131">
        <v>32.5</v>
      </c>
      <c r="Q353" s="167">
        <f>(0.003*(P353)+0.635)*(P353)</f>
        <v>23.806250000000002</v>
      </c>
      <c r="R353" s="46">
        <f>3600*0.96/0.74/(SQRT(Q353)+2.6)</f>
        <v>624.4373991591185</v>
      </c>
      <c r="S353" s="44">
        <f t="shared" si="196"/>
        <v>637.4465116416002</v>
      </c>
      <c r="T353" s="163">
        <f>3600/0.74/(SQRT(Q353)+2.6)</f>
        <v>650.4556241240817</v>
      </c>
      <c r="U353" s="44">
        <f>3600*1.03/0.74/(SQRT(Q353)+2.6)</f>
        <v>669.9692928478042</v>
      </c>
      <c r="V353" s="161">
        <f>(U353+W353)/2</f>
        <v>692.7352396921472</v>
      </c>
      <c r="W353" s="47">
        <f>3600*1.1/0.74/(SQRT(Q353)+2.6)</f>
        <v>715.50118653649</v>
      </c>
      <c r="X353" s="53">
        <v>7.7</v>
      </c>
      <c r="Y353" s="171">
        <f>3600/0.74/(SQRT((X353)*0.85/0.305)+2.6)</f>
        <v>672.649894308774</v>
      </c>
      <c r="Z353" s="51">
        <f>600/(Y353)</f>
        <v>0.8919944908585317</v>
      </c>
      <c r="AA353" s="54">
        <f>3600/7.4/(Y353)</f>
        <v>0.7232387763717824</v>
      </c>
    </row>
    <row r="354" spans="1:27" ht="13.5">
      <c r="A354" s="136" t="s">
        <v>288</v>
      </c>
      <c r="B354" s="68">
        <v>7</v>
      </c>
      <c r="C354" s="69">
        <v>6.9</v>
      </c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142"/>
      <c r="P354" s="131">
        <v>30</v>
      </c>
      <c r="Q354" s="167">
        <f>(0.003*(P354)+0.635)*(P354)</f>
        <v>21.75</v>
      </c>
      <c r="R354" s="46">
        <f>3600*0.96/0.74/(SQRT(Q354)+2.6)</f>
        <v>642.9611636349883</v>
      </c>
      <c r="S354" s="44">
        <f t="shared" si="196"/>
        <v>656.356187877384</v>
      </c>
      <c r="T354" s="163">
        <f>3600/0.74/(SQRT(Q354)+2.6)</f>
        <v>669.7512121197797</v>
      </c>
      <c r="U354" s="44">
        <f>3600*1.03/0.74/(SQRT(Q354)+2.6)</f>
        <v>689.843748483373</v>
      </c>
      <c r="V354" s="161">
        <f>(U354+W354)/2</f>
        <v>713.2850409075653</v>
      </c>
      <c r="W354" s="47">
        <f>3600*1.1/0.74/(SQRT(Q354)+2.6)</f>
        <v>736.7263333317576</v>
      </c>
      <c r="X354" s="53">
        <v>7</v>
      </c>
      <c r="Y354" s="171">
        <f>3600/0.74/(SQRT((X354)*0.85/0.305)+2.6)</f>
        <v>693.3159017092697</v>
      </c>
      <c r="Z354" s="51">
        <f>600/(Y354)</f>
        <v>0.8654063732286928</v>
      </c>
      <c r="AA354" s="54">
        <f>3600/7.4/(Y354)</f>
        <v>0.7016808431583995</v>
      </c>
    </row>
    <row r="355" spans="1:27" ht="13.5">
      <c r="A355" s="136" t="s">
        <v>289</v>
      </c>
      <c r="B355" s="68">
        <v>6.9</v>
      </c>
      <c r="C355" s="69">
        <v>7</v>
      </c>
      <c r="D355" s="67"/>
      <c r="E355" s="67"/>
      <c r="F355" s="67"/>
      <c r="G355" s="67"/>
      <c r="H355" s="67">
        <v>7.25</v>
      </c>
      <c r="I355" s="67"/>
      <c r="J355" s="67">
        <v>7.05</v>
      </c>
      <c r="K355" s="67"/>
      <c r="L355" s="67"/>
      <c r="M355" s="67"/>
      <c r="N355" s="67"/>
      <c r="O355" s="142"/>
      <c r="P355" s="131">
        <v>30</v>
      </c>
      <c r="Q355" s="167">
        <f>(0.003*(P355)+0.635)*(P355)</f>
        <v>21.75</v>
      </c>
      <c r="R355" s="46">
        <f>3600*0.96/0.74/(SQRT(Q355)+2.6)</f>
        <v>642.9611636349883</v>
      </c>
      <c r="S355" s="44">
        <f t="shared" si="196"/>
        <v>656.356187877384</v>
      </c>
      <c r="T355" s="163">
        <f>3600/0.74/(SQRT(Q355)+2.6)</f>
        <v>669.7512121197797</v>
      </c>
      <c r="U355" s="44">
        <f>3600*1.03/0.74/(SQRT(Q355)+2.6)</f>
        <v>689.843748483373</v>
      </c>
      <c r="V355" s="161">
        <f>(U355+W355)/2</f>
        <v>713.2850409075653</v>
      </c>
      <c r="W355" s="47">
        <f>3600*1.1/0.74/(SQRT(Q355)+2.6)</f>
        <v>736.7263333317576</v>
      </c>
      <c r="X355" s="53">
        <v>7</v>
      </c>
      <c r="Y355" s="171">
        <f>3600/0.74/(SQRT((X355)*0.85/0.305)+2.6)</f>
        <v>693.3159017092697</v>
      </c>
      <c r="Z355" s="51">
        <f>600/(Y355)</f>
        <v>0.8654063732286928</v>
      </c>
      <c r="AA355" s="54">
        <f>3600/7.4/(Y355)</f>
        <v>0.7016808431583995</v>
      </c>
    </row>
    <row r="356" spans="1:27" ht="13.5">
      <c r="A356" s="136" t="s">
        <v>290</v>
      </c>
      <c r="B356" s="68">
        <v>5.6</v>
      </c>
      <c r="C356" s="69">
        <v>5.85</v>
      </c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142"/>
      <c r="P356" s="131">
        <v>26.2</v>
      </c>
      <c r="Q356" s="167">
        <f>(0.003*(P356)+0.635)*(P356)</f>
        <v>18.69632</v>
      </c>
      <c r="R356" s="46">
        <f>3600*0.96/0.74/(SQRT(Q356)+2.6)</f>
        <v>674.5120503026443</v>
      </c>
      <c r="S356" s="44">
        <f t="shared" si="196"/>
        <v>688.5643846839494</v>
      </c>
      <c r="T356" s="163">
        <f>3600/0.74/(SQRT(Q356)+2.6)</f>
        <v>702.6167190652545</v>
      </c>
      <c r="U356" s="44">
        <f>3600*1.03/0.74/(SQRT(Q356)+2.6)</f>
        <v>723.6952206372122</v>
      </c>
      <c r="V356" s="161">
        <f>(U356+W356)/2</f>
        <v>748.2868058044961</v>
      </c>
      <c r="W356" s="47">
        <f>3600*1.1/0.74/(SQRT(Q356)+2.6)</f>
        <v>772.87839097178</v>
      </c>
      <c r="X356" s="53">
        <v>5.85</v>
      </c>
      <c r="Y356" s="171">
        <f>3600/0.74/(SQRT((X356)*0.85/0.305)+2.6)</f>
        <v>732.9107226702024</v>
      </c>
      <c r="Z356" s="51">
        <f>600/(Y356)</f>
        <v>0.8186535978270713</v>
      </c>
      <c r="AA356" s="54">
        <f>3600/7.4/(Y356)</f>
        <v>0.663773187427355</v>
      </c>
    </row>
    <row r="357" spans="1:27" ht="13.5">
      <c r="A357" s="136"/>
      <c r="B357" s="68"/>
      <c r="C357" s="69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142"/>
      <c r="P357" s="131"/>
      <c r="Q357" s="167"/>
      <c r="R357" s="46"/>
      <c r="S357" s="44"/>
      <c r="T357" s="163"/>
      <c r="U357" s="44"/>
      <c r="V357" s="161"/>
      <c r="W357" s="47"/>
      <c r="X357" s="53"/>
      <c r="Y357" s="171"/>
      <c r="Z357" s="51"/>
      <c r="AA357" s="54"/>
    </row>
    <row r="358" spans="1:27" ht="13.5">
      <c r="A358" s="136" t="s">
        <v>291</v>
      </c>
      <c r="B358" s="68">
        <v>7.9</v>
      </c>
      <c r="C358" s="69">
        <v>7.9</v>
      </c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142"/>
      <c r="P358" s="131">
        <v>30</v>
      </c>
      <c r="Q358" s="167">
        <f>(0.003*(P358)+0.635)*(P358)</f>
        <v>21.75</v>
      </c>
      <c r="R358" s="46">
        <f>3600*0.96/0.74/(SQRT(Q358)+2.6)</f>
        <v>642.9611636349883</v>
      </c>
      <c r="S358" s="44">
        <f t="shared" si="196"/>
        <v>656.356187877384</v>
      </c>
      <c r="T358" s="163">
        <f>3600/0.74/(SQRT(Q358)+2.6)</f>
        <v>669.7512121197797</v>
      </c>
      <c r="U358" s="44">
        <f>3600*1.03/0.74/(SQRT(Q358)+2.6)</f>
        <v>689.843748483373</v>
      </c>
      <c r="V358" s="161">
        <f>(U358+W358)/2</f>
        <v>713.2850409075653</v>
      </c>
      <c r="W358" s="47">
        <f>3600*1.1/0.74/(SQRT(Q358)+2.6)</f>
        <v>736.7263333317576</v>
      </c>
      <c r="X358" s="53">
        <v>7.9</v>
      </c>
      <c r="Y358" s="171">
        <f>3600/0.74/(SQRT((X358)*0.85/0.305)+2.6)</f>
        <v>667.1360578984521</v>
      </c>
      <c r="Z358" s="51">
        <f>600/(Y358)</f>
        <v>0.8993667676876324</v>
      </c>
      <c r="AA358" s="54">
        <f>3600/7.4/(Y358)</f>
        <v>0.7292162981251072</v>
      </c>
    </row>
    <row r="359" spans="1:27" ht="13.5">
      <c r="A359" s="22"/>
      <c r="B359" s="68"/>
      <c r="C359" s="69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142"/>
      <c r="P359" s="131"/>
      <c r="Q359" s="167"/>
      <c r="R359" s="46"/>
      <c r="S359" s="44"/>
      <c r="T359" s="163"/>
      <c r="U359" s="44"/>
      <c r="V359" s="161"/>
      <c r="W359" s="47"/>
      <c r="X359" s="53"/>
      <c r="Y359" s="171"/>
      <c r="Z359" s="51"/>
      <c r="AA359" s="54"/>
    </row>
    <row r="360" spans="1:27" ht="13.5">
      <c r="A360" s="22" t="s">
        <v>292</v>
      </c>
      <c r="B360" s="68"/>
      <c r="C360" s="69"/>
      <c r="D360" s="67"/>
      <c r="E360" s="67"/>
      <c r="F360" s="67"/>
      <c r="G360" s="67"/>
      <c r="H360" s="67">
        <v>6.25</v>
      </c>
      <c r="I360" s="67"/>
      <c r="J360" s="67"/>
      <c r="K360" s="67"/>
      <c r="L360" s="67"/>
      <c r="M360" s="67"/>
      <c r="N360" s="67"/>
      <c r="O360" s="142"/>
      <c r="P360" s="131">
        <v>26</v>
      </c>
      <c r="Q360" s="167">
        <f>(0.003*(P360)+0.635)*(P360)</f>
        <v>18.538</v>
      </c>
      <c r="R360" s="46">
        <f>3600*0.96/0.74/(SQRT(Q360)+2.6)</f>
        <v>676.3040574733707</v>
      </c>
      <c r="S360" s="44">
        <f t="shared" si="196"/>
        <v>690.3937253373992</v>
      </c>
      <c r="T360" s="163">
        <f>3600/0.74/(SQRT(Q360)+2.6)</f>
        <v>704.4833932014278</v>
      </c>
      <c r="U360" s="44">
        <f>3600*1.03/0.74/(SQRT(Q360)+2.6)</f>
        <v>725.6178949974707</v>
      </c>
      <c r="V360" s="161">
        <f>(U360+W360)/2</f>
        <v>750.2748137595206</v>
      </c>
      <c r="W360" s="47">
        <f>3600*1.1/0.74/(SQRT(Q360)+2.6)</f>
        <v>774.9317325215707</v>
      </c>
      <c r="X360" s="53">
        <v>6.2</v>
      </c>
      <c r="Y360" s="171">
        <f>3600/0.74/(SQRT((X360)*0.85/0.305)+2.6)</f>
        <v>719.9992080000444</v>
      </c>
      <c r="Z360" s="51">
        <f>600/(Y360)</f>
        <v>0.833334250000957</v>
      </c>
      <c r="AA360" s="54">
        <f>3600/7.4/(Y360)</f>
        <v>0.6756764189196948</v>
      </c>
    </row>
    <row r="361" spans="1:27" ht="13.5">
      <c r="A361" s="22"/>
      <c r="B361" s="68"/>
      <c r="C361" s="69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142"/>
      <c r="P361" s="131"/>
      <c r="Q361" s="167"/>
      <c r="R361" s="46"/>
      <c r="S361" s="44"/>
      <c r="T361" s="163"/>
      <c r="U361" s="44"/>
      <c r="V361" s="161"/>
      <c r="W361" s="47"/>
      <c r="X361" s="53"/>
      <c r="Y361" s="171"/>
      <c r="Z361" s="51"/>
      <c r="AA361" s="54"/>
    </row>
    <row r="362" spans="1:27" ht="13.5">
      <c r="A362" s="22" t="s">
        <v>293</v>
      </c>
      <c r="B362" s="68">
        <v>8.45</v>
      </c>
      <c r="C362" s="69">
        <v>8.45</v>
      </c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142"/>
      <c r="P362" s="131">
        <v>35</v>
      </c>
      <c r="Q362" s="167">
        <f>(0.003*(P362)+0.635)*(P362)</f>
        <v>25.9</v>
      </c>
      <c r="R362" s="46">
        <f>3600*0.96/0.74/(SQRT(Q362)+2.6)</f>
        <v>607.3801803608736</v>
      </c>
      <c r="S362" s="44">
        <f t="shared" si="196"/>
        <v>620.0339341183919</v>
      </c>
      <c r="T362" s="163">
        <f>3600/0.74/(SQRT(Q362)+2.6)</f>
        <v>632.6876878759101</v>
      </c>
      <c r="U362" s="44">
        <f>3600*1.03/0.74/(SQRT(Q362)+2.6)</f>
        <v>651.6683185121874</v>
      </c>
      <c r="V362" s="161">
        <f>(U362+W362)/2</f>
        <v>673.8123875878443</v>
      </c>
      <c r="W362" s="47">
        <f>3600*1.1/0.74/(SQRT(Q362)+2.6)</f>
        <v>695.9564566635012</v>
      </c>
      <c r="X362" s="53">
        <v>8.45</v>
      </c>
      <c r="Y362" s="171">
        <f>3600/0.74/(SQRT((X362)*0.85/0.305)+2.6)</f>
        <v>652.7610633872132</v>
      </c>
      <c r="Z362" s="51">
        <f>600/(Y362)</f>
        <v>0.9191724716032645</v>
      </c>
      <c r="AA362" s="54">
        <f>3600/7.4/(Y362)</f>
        <v>0.7452749769756198</v>
      </c>
    </row>
    <row r="363" spans="1:27" ht="13.5">
      <c r="A363" s="22" t="s">
        <v>682</v>
      </c>
      <c r="B363" s="68"/>
      <c r="C363" s="69"/>
      <c r="D363" s="67"/>
      <c r="E363" s="67"/>
      <c r="F363" s="67"/>
      <c r="G363" s="67"/>
      <c r="H363" s="67"/>
      <c r="I363" s="67"/>
      <c r="J363" s="159"/>
      <c r="K363" s="159"/>
      <c r="L363" s="159"/>
      <c r="M363" s="159"/>
      <c r="N363" s="159"/>
      <c r="O363" s="143"/>
      <c r="P363" s="131"/>
      <c r="Q363" s="167"/>
      <c r="R363" s="46"/>
      <c r="S363" s="44"/>
      <c r="T363" s="163"/>
      <c r="U363" s="44"/>
      <c r="V363" s="161"/>
      <c r="W363" s="47"/>
      <c r="X363" s="53"/>
      <c r="Y363" s="171">
        <v>633</v>
      </c>
      <c r="Z363" s="51">
        <f>600/(Y363)</f>
        <v>0.9478672985781991</v>
      </c>
      <c r="AA363" s="54">
        <f>3600/7.4/(Y363)</f>
        <v>0.7685410529012424</v>
      </c>
    </row>
    <row r="364" spans="1:27" ht="13.5">
      <c r="A364" s="22" t="s">
        <v>297</v>
      </c>
      <c r="B364" s="68"/>
      <c r="C364" s="69"/>
      <c r="D364" s="67"/>
      <c r="E364" s="67">
        <v>7.95</v>
      </c>
      <c r="F364" s="67"/>
      <c r="G364" s="67"/>
      <c r="H364" s="67"/>
      <c r="I364" s="67"/>
      <c r="J364" s="67"/>
      <c r="K364" s="67"/>
      <c r="L364" s="67"/>
      <c r="M364" s="67"/>
      <c r="N364" s="67"/>
      <c r="O364" s="142"/>
      <c r="P364" s="131">
        <v>27</v>
      </c>
      <c r="Q364" s="167">
        <f>(0.003*(P364)+0.635)*(P364)</f>
        <v>19.332</v>
      </c>
      <c r="R364" s="46">
        <f>3600*0.96/0.74/(SQRT(Q364)+2.6)</f>
        <v>667.4849792253842</v>
      </c>
      <c r="S364" s="44">
        <f>(R364+T364)/2</f>
        <v>681.3909162925797</v>
      </c>
      <c r="T364" s="163">
        <f>3600/0.74/(SQRT(Q364)+2.6)</f>
        <v>695.2968533597752</v>
      </c>
      <c r="U364" s="44">
        <f>3600*1.03/0.74/(SQRT(Q364)+2.6)</f>
        <v>716.1557589605685</v>
      </c>
      <c r="V364" s="161">
        <f>(U364+W364)/2</f>
        <v>740.4911488281607</v>
      </c>
      <c r="W364" s="47">
        <f>3600*1.1/0.74/(SQRT(Q364)+2.6)</f>
        <v>764.8265386957528</v>
      </c>
      <c r="X364" s="53">
        <v>7.95</v>
      </c>
      <c r="Y364" s="171">
        <f>3600/0.74/(SQRT((X364)*0.85/0.305)+2.6)</f>
        <v>665.7825011566525</v>
      </c>
      <c r="Z364" s="51">
        <f>600/(Y364)</f>
        <v>0.9011952085818271</v>
      </c>
      <c r="AA364" s="54">
        <f>3600/7.4/(Y364)</f>
        <v>0.7306988177690489</v>
      </c>
    </row>
    <row r="365" spans="1:27" ht="13.5">
      <c r="A365" s="22"/>
      <c r="B365" s="68"/>
      <c r="C365" s="69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142"/>
      <c r="P365" s="131"/>
      <c r="Q365" s="167"/>
      <c r="R365" s="46"/>
      <c r="S365" s="44"/>
      <c r="T365" s="163"/>
      <c r="U365" s="44"/>
      <c r="V365" s="161"/>
      <c r="W365" s="47"/>
      <c r="X365" s="53"/>
      <c r="Y365" s="171"/>
      <c r="Z365" s="51"/>
      <c r="AA365" s="54"/>
    </row>
    <row r="366" spans="1:27" ht="13.5">
      <c r="A366" s="22" t="s">
        <v>294</v>
      </c>
      <c r="B366" s="68"/>
      <c r="C366" s="69"/>
      <c r="D366" s="67"/>
      <c r="E366" s="67">
        <v>8.95</v>
      </c>
      <c r="F366" s="67"/>
      <c r="G366" s="67"/>
      <c r="H366" s="67"/>
      <c r="I366" s="67"/>
      <c r="J366" s="67"/>
      <c r="K366" s="67"/>
      <c r="L366" s="67"/>
      <c r="M366" s="67"/>
      <c r="N366" s="67"/>
      <c r="O366" s="142"/>
      <c r="P366" s="131">
        <v>38</v>
      </c>
      <c r="Q366" s="167">
        <f>(0.003*(P366)+0.635)*(P366)</f>
        <v>28.462</v>
      </c>
      <c r="R366" s="46">
        <f>3600*0.96/0.74/(SQRT(Q366)+2.6)</f>
        <v>588.5674456850475</v>
      </c>
      <c r="S366" s="44">
        <f t="shared" si="196"/>
        <v>600.8292674701527</v>
      </c>
      <c r="T366" s="163">
        <f>3600/0.74/(SQRT(Q366)+2.6)</f>
        <v>613.0910892552578</v>
      </c>
      <c r="U366" s="44">
        <f>3600*1.03/0.74/(SQRT(Q366)+2.6)</f>
        <v>631.4838219329155</v>
      </c>
      <c r="V366" s="161">
        <f>(U366+W366)/2</f>
        <v>652.9420100568495</v>
      </c>
      <c r="W366" s="47">
        <f>3600*1.1/0.74/(SQRT(Q366)+2.6)</f>
        <v>674.4001981807836</v>
      </c>
      <c r="X366" s="53">
        <v>8.5</v>
      </c>
      <c r="Y366" s="171">
        <f>3600/0.74/(SQRT((X366)*0.85/0.305)+2.6)</f>
        <v>651.5078262148689</v>
      </c>
      <c r="Z366" s="51">
        <f>600/(Y366)</f>
        <v>0.9209405871390384</v>
      </c>
      <c r="AA366" s="54">
        <f>3600/7.4/(Y366)</f>
        <v>0.7467085841667879</v>
      </c>
    </row>
    <row r="367" spans="1:27" ht="13.5">
      <c r="A367" s="22" t="s">
        <v>295</v>
      </c>
      <c r="B367" s="68"/>
      <c r="C367" s="69"/>
      <c r="D367" s="67"/>
      <c r="E367" s="67"/>
      <c r="F367" s="67">
        <v>29.36</v>
      </c>
      <c r="G367" s="67"/>
      <c r="H367" s="67"/>
      <c r="I367" s="67"/>
      <c r="J367" s="67"/>
      <c r="K367" s="67"/>
      <c r="L367" s="67"/>
      <c r="M367" s="67"/>
      <c r="N367" s="67"/>
      <c r="O367" s="142"/>
      <c r="P367" s="131">
        <v>36</v>
      </c>
      <c r="Q367" s="167">
        <f>(0.003*(P367)+0.635)*(P367)</f>
        <v>26.748</v>
      </c>
      <c r="R367" s="46">
        <f>3600*0.96/0.74/(SQRT(Q367)+2.6)</f>
        <v>600.9215507079336</v>
      </c>
      <c r="S367" s="44">
        <f t="shared" si="196"/>
        <v>613.4407496810156</v>
      </c>
      <c r="T367" s="163">
        <f>3600/0.74/(SQRT(Q367)+2.6)</f>
        <v>625.9599486540976</v>
      </c>
      <c r="U367" s="44">
        <f>3600*1.03/0.74/(SQRT(Q367)+2.6)</f>
        <v>644.7387471137205</v>
      </c>
      <c r="V367" s="161">
        <f>(U367+W367)/2</f>
        <v>666.647345316614</v>
      </c>
      <c r="W367" s="47">
        <f>3600*1.1/0.74/(SQRT(Q367)+2.6)</f>
        <v>688.5559435195074</v>
      </c>
      <c r="X367" s="53">
        <v>8.1</v>
      </c>
      <c r="Y367" s="171">
        <f>3600/0.74/(SQRT((X367)*0.85/0.305)+2.6)</f>
        <v>661.7795713023024</v>
      </c>
      <c r="Z367" s="51">
        <f>600/(Y367)</f>
        <v>0.9066463003976872</v>
      </c>
      <c r="AA367" s="54">
        <f>3600/7.4/(Y367)</f>
        <v>0.7351186219440707</v>
      </c>
    </row>
    <row r="368" spans="1:27" ht="13.5">
      <c r="A368" s="22" t="s">
        <v>296</v>
      </c>
      <c r="B368" s="68"/>
      <c r="C368" s="69">
        <v>7.2</v>
      </c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142"/>
      <c r="P368" s="131">
        <v>34</v>
      </c>
      <c r="Q368" s="167">
        <f>(0.003*(P368)+0.635)*(P368)</f>
        <v>25.058</v>
      </c>
      <c r="R368" s="46">
        <f>3600*0.96/0.74/(SQRT(Q368)+2.6)</f>
        <v>614.0409074010907</v>
      </c>
      <c r="S368" s="44">
        <f t="shared" si="196"/>
        <v>626.8334263052802</v>
      </c>
      <c r="T368" s="163">
        <f>3600/0.74/(SQRT(Q368)+2.6)</f>
        <v>639.6259452094696</v>
      </c>
      <c r="U368" s="44">
        <f>3600*1.03/0.74/(SQRT(Q368)+2.6)</f>
        <v>658.8147235657538</v>
      </c>
      <c r="V368" s="161">
        <f>(U368+W368)/2</f>
        <v>681.2016316480851</v>
      </c>
      <c r="W368" s="47">
        <f>3600*1.1/0.74/(SQRT(Q368)+2.6)</f>
        <v>703.5885397304166</v>
      </c>
      <c r="X368" s="53">
        <v>7.2</v>
      </c>
      <c r="Y368" s="171">
        <f>3600/0.74/(SQRT((X368)*0.85/0.305)+2.6)</f>
        <v>687.1800891188019</v>
      </c>
      <c r="Z368" s="51">
        <f>600/(Y368)</f>
        <v>0.8731335635312187</v>
      </c>
      <c r="AA368" s="54">
        <f>3600/7.4/(Y368)</f>
        <v>0.7079461325928801</v>
      </c>
    </row>
    <row r="369" spans="1:27" ht="13.5">
      <c r="A369" s="22"/>
      <c r="B369" s="68"/>
      <c r="C369" s="69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142"/>
      <c r="P369" s="131"/>
      <c r="Q369" s="167"/>
      <c r="R369" s="46"/>
      <c r="S369" s="44"/>
      <c r="T369" s="163"/>
      <c r="U369" s="44"/>
      <c r="V369" s="161"/>
      <c r="W369" s="47"/>
      <c r="X369" s="53"/>
      <c r="Y369" s="171"/>
      <c r="Z369" s="51"/>
      <c r="AA369" s="54"/>
    </row>
    <row r="370" spans="1:27" ht="13.5">
      <c r="A370" s="22" t="s">
        <v>298</v>
      </c>
      <c r="B370" s="68">
        <v>7.15</v>
      </c>
      <c r="C370" s="69">
        <v>7.1</v>
      </c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142"/>
      <c r="P370" s="131">
        <v>34</v>
      </c>
      <c r="Q370" s="167">
        <f>(0.003*(P370)+0.635)*(P370)</f>
        <v>25.058</v>
      </c>
      <c r="R370" s="46">
        <f>3600*0.96/0.74/(SQRT(Q370)+2.6)</f>
        <v>614.0409074010907</v>
      </c>
      <c r="S370" s="44">
        <f t="shared" si="196"/>
        <v>626.8334263052802</v>
      </c>
      <c r="T370" s="163">
        <f>3600/0.74/(SQRT(Q370)+2.6)</f>
        <v>639.6259452094696</v>
      </c>
      <c r="U370" s="44">
        <f>3600*1.03/0.74/(SQRT(Q370)+2.6)</f>
        <v>658.8147235657538</v>
      </c>
      <c r="V370" s="161">
        <f>(U370+W370)/2</f>
        <v>681.2016316480851</v>
      </c>
      <c r="W370" s="47">
        <f>3600*1.1/0.74/(SQRT(Q370)+2.6)</f>
        <v>703.5885397304166</v>
      </c>
      <c r="X370" s="53">
        <v>7.1</v>
      </c>
      <c r="Y370" s="171">
        <f>3600/0.74/(SQRT((X370)*0.85/0.305)+2.6)</f>
        <v>690.2235571578198</v>
      </c>
      <c r="Z370" s="51">
        <f>600/(Y370)</f>
        <v>0.8692835730942894</v>
      </c>
      <c r="AA370" s="54">
        <f>3600/7.4/(Y370)</f>
        <v>0.7048245187250994</v>
      </c>
    </row>
    <row r="371" spans="1:27" ht="13.5">
      <c r="A371" s="22"/>
      <c r="B371" s="68"/>
      <c r="C371" s="69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142"/>
      <c r="P371" s="131"/>
      <c r="Q371" s="167"/>
      <c r="R371" s="46"/>
      <c r="S371" s="44"/>
      <c r="T371" s="163"/>
      <c r="U371" s="44"/>
      <c r="V371" s="161"/>
      <c r="W371" s="47"/>
      <c r="X371" s="53"/>
      <c r="Y371" s="171"/>
      <c r="Z371" s="51"/>
      <c r="AA371" s="54"/>
    </row>
    <row r="372" spans="1:27" ht="13.5">
      <c r="A372" s="22" t="s">
        <v>299</v>
      </c>
      <c r="B372" s="68"/>
      <c r="C372" s="69">
        <v>6.7</v>
      </c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142"/>
      <c r="P372" s="131">
        <v>32</v>
      </c>
      <c r="Q372" s="167">
        <f>(0.003*(P372)+0.635)*(P372)</f>
        <v>23.392</v>
      </c>
      <c r="R372" s="46">
        <f>3600*0.96/0.74/(SQRT(Q372)+2.6)</f>
        <v>628.0176005788386</v>
      </c>
      <c r="S372" s="44">
        <f t="shared" si="196"/>
        <v>641.1013005908977</v>
      </c>
      <c r="T372" s="163">
        <f>3600/0.74/(SQRT(Q372)+2.6)</f>
        <v>654.1850006029568</v>
      </c>
      <c r="U372" s="44">
        <f>3600*1.03/0.74/(SQRT(Q372)+2.6)</f>
        <v>673.8105506210455</v>
      </c>
      <c r="V372" s="161">
        <f>(U372+W372)/2</f>
        <v>696.7070256421491</v>
      </c>
      <c r="W372" s="47">
        <f>3600*1.1/0.74/(SQRT(Q372)+2.6)</f>
        <v>719.6035006632526</v>
      </c>
      <c r="X372" s="53">
        <v>6.6</v>
      </c>
      <c r="Y372" s="171">
        <f>3600/0.74/(SQRT((X372)*0.85/0.305)+2.6)</f>
        <v>706.2035094864392</v>
      </c>
      <c r="Z372" s="51">
        <f>600/(Y372)</f>
        <v>0.8496134498628138</v>
      </c>
      <c r="AA372" s="54">
        <f>3600/7.4/(Y372)</f>
        <v>0.6888757701590382</v>
      </c>
    </row>
    <row r="373" spans="1:27" ht="13.5">
      <c r="A373" s="22"/>
      <c r="B373" s="68"/>
      <c r="C373" s="69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142"/>
      <c r="P373" s="131"/>
      <c r="Q373" s="167"/>
      <c r="R373" s="46"/>
      <c r="S373" s="44"/>
      <c r="T373" s="163"/>
      <c r="U373" s="44"/>
      <c r="V373" s="161"/>
      <c r="W373" s="47"/>
      <c r="X373" s="53"/>
      <c r="Y373" s="171"/>
      <c r="Z373" s="51"/>
      <c r="AA373" s="54"/>
    </row>
    <row r="374" spans="1:27" ht="13.5">
      <c r="A374" s="22" t="s">
        <v>307</v>
      </c>
      <c r="B374" s="70"/>
      <c r="C374" s="69"/>
      <c r="D374" s="67"/>
      <c r="E374" s="67"/>
      <c r="F374" s="67"/>
      <c r="G374" s="67"/>
      <c r="H374" s="67"/>
      <c r="I374" s="67"/>
      <c r="J374" s="67"/>
      <c r="K374" s="75">
        <v>568.6</v>
      </c>
      <c r="L374" s="67"/>
      <c r="M374" s="67"/>
      <c r="N374" s="67"/>
      <c r="O374" s="142"/>
      <c r="P374" s="131">
        <v>47</v>
      </c>
      <c r="Q374" s="167">
        <f aca="true" t="shared" si="197" ref="Q374:Q434">(0.003*(P374)+0.635)*(P374)</f>
        <v>36.472</v>
      </c>
      <c r="R374" s="46">
        <f aca="true" t="shared" si="198" ref="R374:R434">3600*0.96/0.74/(SQRT(Q374)+2.6)</f>
        <v>540.5902669786612</v>
      </c>
      <c r="S374" s="44">
        <f t="shared" si="196"/>
        <v>551.8525642073834</v>
      </c>
      <c r="T374" s="163">
        <f aca="true" t="shared" si="199" ref="T374:T434">3600/0.74/(SQRT(Q374)+2.6)</f>
        <v>563.1148614361055</v>
      </c>
      <c r="U374" s="44">
        <f aca="true" t="shared" si="200" ref="U374:U434">3600*1.03/0.74/(SQRT(Q374)+2.6)</f>
        <v>580.0083072791887</v>
      </c>
      <c r="V374" s="161">
        <f aca="true" t="shared" si="201" ref="V374:V389">(U374+W374)/2</f>
        <v>599.7173274294523</v>
      </c>
      <c r="W374" s="47">
        <f aca="true" t="shared" si="202" ref="W374:W434">3600*1.1/0.74/(SQRT(Q374)+2.6)</f>
        <v>619.4263475797161</v>
      </c>
      <c r="X374" s="53">
        <v>12.6</v>
      </c>
      <c r="Y374" s="171">
        <f aca="true" t="shared" si="203" ref="Y374:Y437">3600/0.74/(SQRT((X374)*0.85/0.305)+2.6)</f>
        <v>570.6070738498698</v>
      </c>
      <c r="Z374" s="51">
        <f aca="true" t="shared" si="204" ref="Z374:Z437">600/(Y374)</f>
        <v>1.051511675016254</v>
      </c>
      <c r="AA374" s="54">
        <f aca="true" t="shared" si="205" ref="AA374:AA437">3600/7.4/(Y374)</f>
        <v>0.8525770337969627</v>
      </c>
    </row>
    <row r="375" spans="1:27" ht="13.5">
      <c r="A375" s="22" t="s">
        <v>328</v>
      </c>
      <c r="B375" s="70"/>
      <c r="C375" s="69"/>
      <c r="D375" s="67"/>
      <c r="E375" s="67"/>
      <c r="F375" s="67"/>
      <c r="G375" s="67"/>
      <c r="H375" s="67"/>
      <c r="I375" s="67"/>
      <c r="J375" s="67"/>
      <c r="K375" s="75">
        <v>615.7</v>
      </c>
      <c r="L375" s="67"/>
      <c r="M375" s="67"/>
      <c r="N375" s="67"/>
      <c r="O375" s="142"/>
      <c r="P375" s="131">
        <v>43</v>
      </c>
      <c r="Q375" s="167">
        <f t="shared" si="197"/>
        <v>32.852000000000004</v>
      </c>
      <c r="R375" s="46">
        <f t="shared" si="198"/>
        <v>560.5445576435997</v>
      </c>
      <c r="S375" s="44">
        <f t="shared" si="196"/>
        <v>572.2225692611746</v>
      </c>
      <c r="T375" s="163">
        <f>3600/0.74/(SQRT(Q375)+2.6)</f>
        <v>583.9005808787497</v>
      </c>
      <c r="U375" s="44">
        <f t="shared" si="200"/>
        <v>601.4175983051122</v>
      </c>
      <c r="V375" s="161">
        <f t="shared" si="201"/>
        <v>621.8541186358684</v>
      </c>
      <c r="W375" s="47">
        <f t="shared" si="202"/>
        <v>642.2906389666247</v>
      </c>
      <c r="X375" s="53">
        <v>9.8</v>
      </c>
      <c r="Y375" s="171">
        <f t="shared" si="203"/>
        <v>621.6254932695003</v>
      </c>
      <c r="Z375" s="51">
        <f t="shared" si="204"/>
        <v>0.9652113796753107</v>
      </c>
      <c r="AA375" s="54">
        <f t="shared" si="205"/>
        <v>0.78260382135836</v>
      </c>
    </row>
    <row r="376" spans="1:27" ht="13.5">
      <c r="A376" s="22" t="s">
        <v>308</v>
      </c>
      <c r="B376" s="70"/>
      <c r="C376" s="69"/>
      <c r="D376" s="67"/>
      <c r="E376" s="67"/>
      <c r="F376" s="67"/>
      <c r="G376" s="67"/>
      <c r="H376" s="67"/>
      <c r="I376" s="67"/>
      <c r="J376" s="67"/>
      <c r="K376" s="75">
        <v>599.2</v>
      </c>
      <c r="L376" s="67">
        <v>616.9</v>
      </c>
      <c r="M376" s="67"/>
      <c r="N376" s="67"/>
      <c r="O376" s="142"/>
      <c r="P376" s="131">
        <v>41</v>
      </c>
      <c r="Q376" s="167">
        <f t="shared" si="197"/>
        <v>31.078</v>
      </c>
      <c r="R376" s="46">
        <f t="shared" si="198"/>
        <v>571.3033361192181</v>
      </c>
      <c r="S376" s="44">
        <f t="shared" si="196"/>
        <v>583.2054889550352</v>
      </c>
      <c r="T376" s="163">
        <f t="shared" si="199"/>
        <v>595.1076417908522</v>
      </c>
      <c r="U376" s="44">
        <f t="shared" si="200"/>
        <v>612.9608710445779</v>
      </c>
      <c r="V376" s="161">
        <f t="shared" si="201"/>
        <v>633.7896385072577</v>
      </c>
      <c r="W376" s="47">
        <f t="shared" si="202"/>
        <v>654.6184059699375</v>
      </c>
      <c r="X376" s="53">
        <v>9.8</v>
      </c>
      <c r="Y376" s="171">
        <f t="shared" si="203"/>
        <v>621.6254932695003</v>
      </c>
      <c r="Z376" s="51">
        <f t="shared" si="204"/>
        <v>0.9652113796753107</v>
      </c>
      <c r="AA376" s="54">
        <f t="shared" si="205"/>
        <v>0.78260382135836</v>
      </c>
    </row>
    <row r="377" spans="1:27" ht="13.5">
      <c r="A377" s="22" t="s">
        <v>313</v>
      </c>
      <c r="B377" s="70"/>
      <c r="C377" s="69"/>
      <c r="D377" s="67"/>
      <c r="E377" s="67"/>
      <c r="F377" s="67"/>
      <c r="G377" s="67"/>
      <c r="H377" s="67"/>
      <c r="I377" s="67"/>
      <c r="J377" s="67"/>
      <c r="K377" s="75">
        <v>607.2</v>
      </c>
      <c r="L377" s="67"/>
      <c r="M377" s="67"/>
      <c r="N377" s="67"/>
      <c r="O377" s="142"/>
      <c r="P377" s="131">
        <v>41</v>
      </c>
      <c r="Q377" s="167">
        <f t="shared" si="197"/>
        <v>31.078</v>
      </c>
      <c r="R377" s="46">
        <f t="shared" si="198"/>
        <v>571.3033361192181</v>
      </c>
      <c r="S377" s="44">
        <f t="shared" si="196"/>
        <v>583.2054889550352</v>
      </c>
      <c r="T377" s="163">
        <f t="shared" si="199"/>
        <v>595.1076417908522</v>
      </c>
      <c r="U377" s="44">
        <f t="shared" si="200"/>
        <v>612.9608710445779</v>
      </c>
      <c r="V377" s="161">
        <f t="shared" si="201"/>
        <v>633.7896385072577</v>
      </c>
      <c r="W377" s="47">
        <f t="shared" si="202"/>
        <v>654.6184059699375</v>
      </c>
      <c r="X377" s="53">
        <v>10.2</v>
      </c>
      <c r="Y377" s="171">
        <f t="shared" si="203"/>
        <v>613.3503050941115</v>
      </c>
      <c r="Z377" s="51">
        <f t="shared" si="204"/>
        <v>0.978233800516227</v>
      </c>
      <c r="AA377" s="54">
        <f t="shared" si="205"/>
        <v>0.7931625409591029</v>
      </c>
    </row>
    <row r="378" spans="1:27" ht="13.5">
      <c r="A378" s="22" t="s">
        <v>322</v>
      </c>
      <c r="B378" s="70"/>
      <c r="C378" s="69"/>
      <c r="D378" s="67"/>
      <c r="E378" s="67"/>
      <c r="F378" s="67"/>
      <c r="G378" s="67"/>
      <c r="H378" s="67"/>
      <c r="I378" s="67"/>
      <c r="J378" s="67"/>
      <c r="K378" s="75">
        <v>612.7</v>
      </c>
      <c r="L378" s="67"/>
      <c r="M378" s="67"/>
      <c r="N378" s="67"/>
      <c r="O378" s="142"/>
      <c r="P378" s="131">
        <v>41</v>
      </c>
      <c r="Q378" s="167">
        <f t="shared" si="197"/>
        <v>31.078</v>
      </c>
      <c r="R378" s="46">
        <f t="shared" si="198"/>
        <v>571.3033361192181</v>
      </c>
      <c r="S378" s="44">
        <f t="shared" si="196"/>
        <v>583.2054889550352</v>
      </c>
      <c r="T378" s="163">
        <f t="shared" si="199"/>
        <v>595.1076417908522</v>
      </c>
      <c r="U378" s="44">
        <f t="shared" si="200"/>
        <v>612.9608710445779</v>
      </c>
      <c r="V378" s="161">
        <f t="shared" si="201"/>
        <v>633.7896385072577</v>
      </c>
      <c r="W378" s="47">
        <f t="shared" si="202"/>
        <v>654.6184059699375</v>
      </c>
      <c r="X378" s="53">
        <v>10</v>
      </c>
      <c r="Y378" s="171">
        <f t="shared" si="203"/>
        <v>617.439486552323</v>
      </c>
      <c r="Z378" s="51">
        <f t="shared" si="204"/>
        <v>0.9717551485900227</v>
      </c>
      <c r="AA378" s="54">
        <f t="shared" si="205"/>
        <v>0.7879095799378562</v>
      </c>
    </row>
    <row r="379" spans="1:27" ht="13.5">
      <c r="A379" s="22" t="s">
        <v>330</v>
      </c>
      <c r="B379" s="70"/>
      <c r="C379" s="69"/>
      <c r="D379" s="67"/>
      <c r="E379" s="67"/>
      <c r="F379" s="67"/>
      <c r="G379" s="67"/>
      <c r="H379" s="67"/>
      <c r="I379" s="67"/>
      <c r="J379" s="67"/>
      <c r="K379" s="75">
        <v>616.5</v>
      </c>
      <c r="L379" s="67">
        <v>620.8</v>
      </c>
      <c r="M379" s="67">
        <v>626.5</v>
      </c>
      <c r="N379" s="67">
        <v>629.2</v>
      </c>
      <c r="O379" s="142">
        <v>634.9</v>
      </c>
      <c r="P379" s="131">
        <v>39</v>
      </c>
      <c r="Q379" s="167">
        <f t="shared" si="197"/>
        <v>29.328</v>
      </c>
      <c r="R379" s="46">
        <f t="shared" si="198"/>
        <v>582.6524755308104</v>
      </c>
      <c r="S379" s="44">
        <f t="shared" si="196"/>
        <v>594.7910687710357</v>
      </c>
      <c r="T379" s="163">
        <f t="shared" si="199"/>
        <v>606.9296620112609</v>
      </c>
      <c r="U379" s="44">
        <f t="shared" si="200"/>
        <v>625.1375518715987</v>
      </c>
      <c r="V379" s="161">
        <f t="shared" si="201"/>
        <v>646.3800900419928</v>
      </c>
      <c r="W379" s="47">
        <f t="shared" si="202"/>
        <v>667.6226282123871</v>
      </c>
      <c r="X379" s="53">
        <v>9.6</v>
      </c>
      <c r="Y379" s="171">
        <f t="shared" si="203"/>
        <v>625.9124695988106</v>
      </c>
      <c r="Z379" s="51">
        <f t="shared" si="204"/>
        <v>0.9586004899128793</v>
      </c>
      <c r="AA379" s="54">
        <f t="shared" si="205"/>
        <v>0.777243640469902</v>
      </c>
    </row>
    <row r="380" spans="1:27" ht="13.5">
      <c r="A380" s="22" t="s">
        <v>416</v>
      </c>
      <c r="B380" s="70"/>
      <c r="C380" s="69"/>
      <c r="D380" s="67"/>
      <c r="E380" s="67"/>
      <c r="F380" s="67"/>
      <c r="G380" s="67"/>
      <c r="H380" s="67"/>
      <c r="I380" s="67"/>
      <c r="J380" s="67"/>
      <c r="K380" s="75">
        <v>654.5</v>
      </c>
      <c r="L380" s="67">
        <v>658.3</v>
      </c>
      <c r="M380" s="67">
        <v>658.9</v>
      </c>
      <c r="N380" s="67">
        <v>665.7</v>
      </c>
      <c r="O380" s="142">
        <v>668.7</v>
      </c>
      <c r="P380" s="131">
        <v>37</v>
      </c>
      <c r="Q380" s="167">
        <f t="shared" si="197"/>
        <v>27.602</v>
      </c>
      <c r="R380" s="46">
        <f t="shared" si="198"/>
        <v>594.6540177568963</v>
      </c>
      <c r="S380" s="44">
        <f t="shared" si="196"/>
        <v>607.0426431268318</v>
      </c>
      <c r="T380" s="163">
        <f t="shared" si="199"/>
        <v>619.4312684967671</v>
      </c>
      <c r="U380" s="44">
        <f t="shared" si="200"/>
        <v>638.0142065516701</v>
      </c>
      <c r="V380" s="161">
        <f t="shared" si="201"/>
        <v>659.6943009490569</v>
      </c>
      <c r="W380" s="47">
        <f t="shared" si="202"/>
        <v>681.3743953464439</v>
      </c>
      <c r="X380" s="53">
        <v>8.2</v>
      </c>
      <c r="Y380" s="171">
        <f t="shared" si="203"/>
        <v>659.1578604160757</v>
      </c>
      <c r="Z380" s="51">
        <f t="shared" si="204"/>
        <v>0.9102523629487876</v>
      </c>
      <c r="AA380" s="54">
        <f t="shared" si="205"/>
        <v>0.7380424564449629</v>
      </c>
    </row>
    <row r="381" spans="1:27" ht="13.5">
      <c r="A381" s="22" t="s">
        <v>342</v>
      </c>
      <c r="B381" s="70"/>
      <c r="C381" s="69"/>
      <c r="D381" s="67"/>
      <c r="E381" s="67"/>
      <c r="F381" s="67"/>
      <c r="G381" s="67"/>
      <c r="H381" s="67"/>
      <c r="I381" s="67"/>
      <c r="J381" s="67"/>
      <c r="K381" s="75">
        <v>627.7</v>
      </c>
      <c r="L381" s="75">
        <v>629</v>
      </c>
      <c r="M381" s="67">
        <v>631.9</v>
      </c>
      <c r="N381" s="67">
        <v>633.5</v>
      </c>
      <c r="O381" s="142">
        <v>634.4</v>
      </c>
      <c r="P381" s="131">
        <v>36</v>
      </c>
      <c r="Q381" s="167">
        <f t="shared" si="197"/>
        <v>26.748</v>
      </c>
      <c r="R381" s="46">
        <f t="shared" si="198"/>
        <v>600.9215507079336</v>
      </c>
      <c r="S381" s="44">
        <f t="shared" si="196"/>
        <v>613.4407496810156</v>
      </c>
      <c r="T381" s="163">
        <f t="shared" si="199"/>
        <v>625.9599486540976</v>
      </c>
      <c r="U381" s="44">
        <f t="shared" si="200"/>
        <v>644.7387471137205</v>
      </c>
      <c r="V381" s="161">
        <f t="shared" si="201"/>
        <v>666.647345316614</v>
      </c>
      <c r="W381" s="47">
        <f t="shared" si="202"/>
        <v>688.5559435195074</v>
      </c>
      <c r="X381" s="53">
        <v>9.2</v>
      </c>
      <c r="Y381" s="171">
        <f t="shared" si="203"/>
        <v>634.8072429763489</v>
      </c>
      <c r="Z381" s="51">
        <f t="shared" si="204"/>
        <v>0.9451687998814379</v>
      </c>
      <c r="AA381" s="54">
        <f t="shared" si="205"/>
        <v>0.7663530809849496</v>
      </c>
    </row>
    <row r="382" spans="1:27" ht="13.5">
      <c r="A382" s="22" t="s">
        <v>376</v>
      </c>
      <c r="B382" s="70"/>
      <c r="C382" s="69"/>
      <c r="D382" s="67"/>
      <c r="E382" s="67"/>
      <c r="F382" s="67"/>
      <c r="G382" s="67"/>
      <c r="H382" s="67"/>
      <c r="I382" s="67"/>
      <c r="J382" s="67"/>
      <c r="K382" s="75">
        <v>637</v>
      </c>
      <c r="L382" s="75">
        <v>637.6</v>
      </c>
      <c r="M382" s="67">
        <v>638.7</v>
      </c>
      <c r="N382" s="67">
        <v>664.3</v>
      </c>
      <c r="O382" s="142"/>
      <c r="P382" s="131">
        <v>36</v>
      </c>
      <c r="Q382" s="167">
        <f t="shared" si="197"/>
        <v>26.748</v>
      </c>
      <c r="R382" s="46">
        <f t="shared" si="198"/>
        <v>600.9215507079336</v>
      </c>
      <c r="S382" s="44">
        <f t="shared" si="196"/>
        <v>613.4407496810156</v>
      </c>
      <c r="T382" s="163">
        <f t="shared" si="199"/>
        <v>625.9599486540976</v>
      </c>
      <c r="U382" s="44">
        <f t="shared" si="200"/>
        <v>644.7387471137205</v>
      </c>
      <c r="V382" s="161">
        <f t="shared" si="201"/>
        <v>666.647345316614</v>
      </c>
      <c r="W382" s="47">
        <f t="shared" si="202"/>
        <v>688.5559435195074</v>
      </c>
      <c r="X382" s="53">
        <v>8.9</v>
      </c>
      <c r="Y382" s="171">
        <f t="shared" si="203"/>
        <v>641.7782823627675</v>
      </c>
      <c r="Z382" s="51">
        <f t="shared" si="204"/>
        <v>0.9349023120430987</v>
      </c>
      <c r="AA382" s="54">
        <f t="shared" si="205"/>
        <v>0.7580289016565664</v>
      </c>
    </row>
    <row r="383" spans="1:27" ht="13.5">
      <c r="A383" s="22" t="s">
        <v>409</v>
      </c>
      <c r="B383" s="70"/>
      <c r="C383" s="69"/>
      <c r="D383" s="67"/>
      <c r="E383" s="67"/>
      <c r="F383" s="67"/>
      <c r="G383" s="67"/>
      <c r="H383" s="67"/>
      <c r="I383" s="67"/>
      <c r="J383" s="67"/>
      <c r="K383" s="75">
        <v>656.7</v>
      </c>
      <c r="L383" s="75">
        <v>658.6</v>
      </c>
      <c r="M383" s="67">
        <v>658.8</v>
      </c>
      <c r="N383" s="67">
        <v>664.8</v>
      </c>
      <c r="O383" s="142"/>
      <c r="P383" s="131">
        <v>35</v>
      </c>
      <c r="Q383" s="167">
        <f t="shared" si="197"/>
        <v>25.9</v>
      </c>
      <c r="R383" s="46">
        <f t="shared" si="198"/>
        <v>607.3801803608736</v>
      </c>
      <c r="S383" s="44">
        <f t="shared" si="196"/>
        <v>620.0339341183919</v>
      </c>
      <c r="T383" s="163">
        <f t="shared" si="199"/>
        <v>632.6876878759101</v>
      </c>
      <c r="U383" s="44">
        <f t="shared" si="200"/>
        <v>651.6683185121874</v>
      </c>
      <c r="V383" s="161">
        <f t="shared" si="201"/>
        <v>673.8123875878443</v>
      </c>
      <c r="W383" s="47">
        <f t="shared" si="202"/>
        <v>695.9564566635012</v>
      </c>
      <c r="X383" s="53">
        <v>8.1</v>
      </c>
      <c r="Y383" s="171">
        <f t="shared" si="203"/>
        <v>661.7795713023024</v>
      </c>
      <c r="Z383" s="51">
        <f t="shared" si="204"/>
        <v>0.9066463003976872</v>
      </c>
      <c r="AA383" s="54">
        <f t="shared" si="205"/>
        <v>0.7351186219440707</v>
      </c>
    </row>
    <row r="384" spans="1:27" ht="13.5">
      <c r="A384" s="22" t="s">
        <v>305</v>
      </c>
      <c r="B384" s="68"/>
      <c r="C384" s="69">
        <v>7.4</v>
      </c>
      <c r="D384" s="67"/>
      <c r="E384" s="67"/>
      <c r="F384" s="67"/>
      <c r="G384" s="67"/>
      <c r="H384" s="67"/>
      <c r="I384" s="67"/>
      <c r="J384" s="67"/>
      <c r="K384" s="67">
        <v>648.9</v>
      </c>
      <c r="L384" s="67"/>
      <c r="M384" s="67"/>
      <c r="N384" s="67"/>
      <c r="O384" s="142"/>
      <c r="P384" s="131">
        <v>34</v>
      </c>
      <c r="Q384" s="167">
        <f t="shared" si="197"/>
        <v>25.058</v>
      </c>
      <c r="R384" s="46">
        <f t="shared" si="198"/>
        <v>614.0409074010907</v>
      </c>
      <c r="S384" s="44">
        <f t="shared" si="196"/>
        <v>626.8334263052802</v>
      </c>
      <c r="T384" s="163">
        <f t="shared" si="199"/>
        <v>639.6259452094696</v>
      </c>
      <c r="U384" s="44">
        <f t="shared" si="200"/>
        <v>658.8147235657538</v>
      </c>
      <c r="V384" s="161">
        <f t="shared" si="201"/>
        <v>681.2016316480851</v>
      </c>
      <c r="W384" s="47">
        <f t="shared" si="202"/>
        <v>703.5885397304166</v>
      </c>
      <c r="X384" s="53">
        <v>8.5</v>
      </c>
      <c r="Y384" s="171">
        <f t="shared" si="203"/>
        <v>651.5078262148689</v>
      </c>
      <c r="Z384" s="51">
        <f t="shared" si="204"/>
        <v>0.9209405871390384</v>
      </c>
      <c r="AA384" s="54">
        <f t="shared" si="205"/>
        <v>0.7467085841667879</v>
      </c>
    </row>
    <row r="385" spans="1:27" ht="13.5">
      <c r="A385" s="22" t="s">
        <v>365</v>
      </c>
      <c r="B385" s="68"/>
      <c r="C385" s="69"/>
      <c r="D385" s="67"/>
      <c r="E385" s="67"/>
      <c r="F385" s="67"/>
      <c r="G385" s="67"/>
      <c r="H385" s="67"/>
      <c r="I385" s="67"/>
      <c r="J385" s="67"/>
      <c r="K385" s="75">
        <v>634</v>
      </c>
      <c r="L385" s="67">
        <v>636.1</v>
      </c>
      <c r="M385" s="67">
        <v>637.2</v>
      </c>
      <c r="N385" s="67"/>
      <c r="O385" s="142"/>
      <c r="P385" s="131">
        <v>33</v>
      </c>
      <c r="Q385" s="167">
        <f t="shared" si="197"/>
        <v>24.222</v>
      </c>
      <c r="R385" s="46">
        <f t="shared" si="198"/>
        <v>620.9156981743184</v>
      </c>
      <c r="S385" s="44">
        <f t="shared" si="196"/>
        <v>633.8514418862834</v>
      </c>
      <c r="T385" s="163">
        <f t="shared" si="199"/>
        <v>646.7871855982484</v>
      </c>
      <c r="U385" s="44">
        <f t="shared" si="200"/>
        <v>666.1908011661958</v>
      </c>
      <c r="V385" s="161">
        <f t="shared" si="201"/>
        <v>688.8283526621345</v>
      </c>
      <c r="W385" s="47">
        <f t="shared" si="202"/>
        <v>711.4659041580733</v>
      </c>
      <c r="X385" s="53">
        <v>8.8</v>
      </c>
      <c r="Y385" s="171">
        <f t="shared" si="203"/>
        <v>644.1626290697479</v>
      </c>
      <c r="Z385" s="51">
        <f t="shared" si="204"/>
        <v>0.9314418019972311</v>
      </c>
      <c r="AA385" s="54">
        <f t="shared" si="205"/>
        <v>0.7552230827004577</v>
      </c>
    </row>
    <row r="386" spans="1:27" ht="13.5">
      <c r="A386" s="22" t="s">
        <v>377</v>
      </c>
      <c r="B386" s="68"/>
      <c r="C386" s="69"/>
      <c r="D386" s="67"/>
      <c r="E386" s="67"/>
      <c r="F386" s="67"/>
      <c r="G386" s="67"/>
      <c r="H386" s="67"/>
      <c r="I386" s="67"/>
      <c r="J386" s="67"/>
      <c r="K386" s="75">
        <v>640.9</v>
      </c>
      <c r="L386" s="67">
        <v>645.8</v>
      </c>
      <c r="M386" s="67">
        <v>652.2</v>
      </c>
      <c r="N386" s="67"/>
      <c r="O386" s="142"/>
      <c r="P386" s="131">
        <v>33</v>
      </c>
      <c r="Q386" s="167">
        <f t="shared" si="197"/>
        <v>24.222</v>
      </c>
      <c r="R386" s="46">
        <f t="shared" si="198"/>
        <v>620.9156981743184</v>
      </c>
      <c r="S386" s="44">
        <f t="shared" si="196"/>
        <v>633.8514418862834</v>
      </c>
      <c r="T386" s="163">
        <f t="shared" si="199"/>
        <v>646.7871855982484</v>
      </c>
      <c r="U386" s="44">
        <f t="shared" si="200"/>
        <v>666.1908011661958</v>
      </c>
      <c r="V386" s="161">
        <f t="shared" si="201"/>
        <v>688.8283526621345</v>
      </c>
      <c r="W386" s="47">
        <f t="shared" si="202"/>
        <v>711.4659041580733</v>
      </c>
      <c r="X386" s="53">
        <v>8.3</v>
      </c>
      <c r="Y386" s="171">
        <f t="shared" si="203"/>
        <v>656.5725900391974</v>
      </c>
      <c r="Z386" s="51">
        <f t="shared" si="204"/>
        <v>0.9138365035375297</v>
      </c>
      <c r="AA386" s="54">
        <f t="shared" si="205"/>
        <v>0.7409485163817807</v>
      </c>
    </row>
    <row r="387" spans="1:27" ht="13.5">
      <c r="A387" s="22" t="s">
        <v>306</v>
      </c>
      <c r="B387" s="68"/>
      <c r="C387" s="69">
        <v>7.1</v>
      </c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142"/>
      <c r="P387" s="131">
        <v>29</v>
      </c>
      <c r="Q387" s="167">
        <f t="shared" si="197"/>
        <v>20.938</v>
      </c>
      <c r="R387" s="46">
        <f t="shared" si="198"/>
        <v>650.8356426245024</v>
      </c>
      <c r="S387" s="44">
        <f t="shared" si="196"/>
        <v>664.3947185125129</v>
      </c>
      <c r="T387" s="163">
        <f t="shared" si="199"/>
        <v>677.9537944005234</v>
      </c>
      <c r="U387" s="44">
        <f t="shared" si="200"/>
        <v>698.2924082325392</v>
      </c>
      <c r="V387" s="161">
        <f t="shared" si="201"/>
        <v>722.0207910365575</v>
      </c>
      <c r="W387" s="47">
        <f t="shared" si="202"/>
        <v>745.7491738405758</v>
      </c>
      <c r="X387" s="53">
        <v>7.1</v>
      </c>
      <c r="Y387" s="171">
        <f t="shared" si="203"/>
        <v>690.2235571578198</v>
      </c>
      <c r="Z387" s="51">
        <f t="shared" si="204"/>
        <v>0.8692835730942894</v>
      </c>
      <c r="AA387" s="54">
        <f t="shared" si="205"/>
        <v>0.7048245187250994</v>
      </c>
    </row>
    <row r="388" spans="1:27" ht="13.5">
      <c r="A388" s="22" t="s">
        <v>397</v>
      </c>
      <c r="B388" s="68"/>
      <c r="C388" s="69"/>
      <c r="D388" s="67"/>
      <c r="E388" s="67"/>
      <c r="F388" s="67"/>
      <c r="G388" s="67"/>
      <c r="H388" s="67"/>
      <c r="I388" s="67"/>
      <c r="J388" s="67"/>
      <c r="K388" s="67">
        <v>651.2</v>
      </c>
      <c r="L388" s="67">
        <v>654.1</v>
      </c>
      <c r="M388" s="67"/>
      <c r="N388" s="67"/>
      <c r="O388" s="142"/>
      <c r="P388" s="131">
        <v>33</v>
      </c>
      <c r="Q388" s="167">
        <f t="shared" si="197"/>
        <v>24.222</v>
      </c>
      <c r="R388" s="46">
        <f t="shared" si="198"/>
        <v>620.9156981743184</v>
      </c>
      <c r="S388" s="44">
        <f t="shared" si="196"/>
        <v>633.8514418862834</v>
      </c>
      <c r="T388" s="163">
        <f t="shared" si="199"/>
        <v>646.7871855982484</v>
      </c>
      <c r="U388" s="44">
        <f t="shared" si="200"/>
        <v>666.1908011661958</v>
      </c>
      <c r="V388" s="161">
        <f t="shared" si="201"/>
        <v>688.8283526621345</v>
      </c>
      <c r="W388" s="47">
        <f t="shared" si="202"/>
        <v>711.4659041580733</v>
      </c>
      <c r="X388" s="53">
        <v>8.3</v>
      </c>
      <c r="Y388" s="171">
        <f t="shared" si="203"/>
        <v>656.5725900391974</v>
      </c>
      <c r="Z388" s="51">
        <f t="shared" si="204"/>
        <v>0.9138365035375297</v>
      </c>
      <c r="AA388" s="54">
        <f t="shared" si="205"/>
        <v>0.7409485163817807</v>
      </c>
    </row>
    <row r="389" spans="1:27" ht="13.5">
      <c r="A389" s="22" t="s">
        <v>402</v>
      </c>
      <c r="B389" s="68"/>
      <c r="C389" s="69"/>
      <c r="D389" s="67"/>
      <c r="E389" s="67"/>
      <c r="F389" s="67"/>
      <c r="G389" s="67"/>
      <c r="H389" s="67"/>
      <c r="I389" s="67"/>
      <c r="J389" s="67"/>
      <c r="K389" s="75">
        <v>654</v>
      </c>
      <c r="L389" s="67">
        <v>666.5</v>
      </c>
      <c r="M389" s="67"/>
      <c r="N389" s="67"/>
      <c r="O389" s="142"/>
      <c r="P389" s="131">
        <v>33</v>
      </c>
      <c r="Q389" s="167">
        <f t="shared" si="197"/>
        <v>24.222</v>
      </c>
      <c r="R389" s="46">
        <f t="shared" si="198"/>
        <v>620.9156981743184</v>
      </c>
      <c r="S389" s="44">
        <f t="shared" si="196"/>
        <v>633.8514418862834</v>
      </c>
      <c r="T389" s="163">
        <f t="shared" si="199"/>
        <v>646.7871855982484</v>
      </c>
      <c r="U389" s="44">
        <f t="shared" si="200"/>
        <v>666.1908011661958</v>
      </c>
      <c r="V389" s="161">
        <f t="shared" si="201"/>
        <v>688.8283526621345</v>
      </c>
      <c r="W389" s="47">
        <f t="shared" si="202"/>
        <v>711.4659041580733</v>
      </c>
      <c r="X389" s="53">
        <v>8.1</v>
      </c>
      <c r="Y389" s="171">
        <f t="shared" si="203"/>
        <v>661.7795713023024</v>
      </c>
      <c r="Z389" s="51">
        <f t="shared" si="204"/>
        <v>0.9066463003976872</v>
      </c>
      <c r="AA389" s="54">
        <f t="shared" si="205"/>
        <v>0.7351186219440707</v>
      </c>
    </row>
    <row r="390" spans="1:27" ht="13.5">
      <c r="A390" s="22"/>
      <c r="B390" s="68"/>
      <c r="C390" s="69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142"/>
      <c r="P390" s="131"/>
      <c r="Q390" s="167"/>
      <c r="R390" s="46"/>
      <c r="S390" s="44"/>
      <c r="T390" s="163"/>
      <c r="U390" s="44"/>
      <c r="V390" s="161"/>
      <c r="W390" s="47"/>
      <c r="X390" s="53"/>
      <c r="Y390" s="171"/>
      <c r="Z390" s="51"/>
      <c r="AA390" s="54"/>
    </row>
    <row r="391" spans="1:27" ht="13.5">
      <c r="A391" s="22" t="s">
        <v>300</v>
      </c>
      <c r="B391" s="68"/>
      <c r="C391" s="69">
        <v>9.45</v>
      </c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142"/>
      <c r="P391" s="131">
        <v>42</v>
      </c>
      <c r="Q391" s="167">
        <f t="shared" si="197"/>
        <v>31.962</v>
      </c>
      <c r="R391" s="46">
        <f t="shared" si="198"/>
        <v>565.8536845634932</v>
      </c>
      <c r="S391" s="44">
        <f t="shared" si="196"/>
        <v>577.6423029918993</v>
      </c>
      <c r="T391" s="163">
        <f t="shared" si="199"/>
        <v>589.4309214203055</v>
      </c>
      <c r="U391" s="44">
        <f t="shared" si="200"/>
        <v>607.1138490629146</v>
      </c>
      <c r="V391" s="161">
        <f>(U391+W391)/2</f>
        <v>627.7439313126254</v>
      </c>
      <c r="W391" s="47">
        <f t="shared" si="202"/>
        <v>648.374013562336</v>
      </c>
      <c r="X391" s="53">
        <v>9.45</v>
      </c>
      <c r="Y391" s="171">
        <f t="shared" si="203"/>
        <v>629.196603626549</v>
      </c>
      <c r="Z391" s="51">
        <f t="shared" si="204"/>
        <v>0.9535970101264593</v>
      </c>
      <c r="AA391" s="54">
        <f t="shared" si="205"/>
        <v>0.7731867649673994</v>
      </c>
    </row>
    <row r="392" spans="1:27" ht="13.5">
      <c r="A392" s="22"/>
      <c r="B392" s="70"/>
      <c r="C392" s="69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142"/>
      <c r="P392" s="131"/>
      <c r="Q392" s="167"/>
      <c r="R392" s="46"/>
      <c r="S392" s="44"/>
      <c r="T392" s="163"/>
      <c r="U392" s="44"/>
      <c r="V392" s="161"/>
      <c r="W392" s="47"/>
      <c r="X392" s="53"/>
      <c r="Y392" s="171"/>
      <c r="Z392" s="51"/>
      <c r="AA392" s="54"/>
    </row>
    <row r="393" spans="1:27" ht="13.5">
      <c r="A393" s="22" t="s">
        <v>420</v>
      </c>
      <c r="B393" s="70"/>
      <c r="C393" s="69"/>
      <c r="D393" s="67"/>
      <c r="E393" s="67"/>
      <c r="F393" s="67"/>
      <c r="G393" s="67"/>
      <c r="H393" s="67"/>
      <c r="I393" s="67"/>
      <c r="J393" s="67"/>
      <c r="K393" s="67">
        <v>665.2</v>
      </c>
      <c r="L393" s="67">
        <v>666.2</v>
      </c>
      <c r="M393" s="67"/>
      <c r="N393" s="67"/>
      <c r="O393" s="142"/>
      <c r="P393" s="131">
        <v>34</v>
      </c>
      <c r="Q393" s="167">
        <f t="shared" si="197"/>
        <v>25.058</v>
      </c>
      <c r="R393" s="46">
        <f t="shared" si="198"/>
        <v>614.0409074010907</v>
      </c>
      <c r="S393" s="44">
        <f t="shared" si="196"/>
        <v>626.8334263052802</v>
      </c>
      <c r="T393" s="163">
        <f t="shared" si="199"/>
        <v>639.6259452094696</v>
      </c>
      <c r="U393" s="44">
        <f t="shared" si="200"/>
        <v>658.8147235657538</v>
      </c>
      <c r="V393" s="161">
        <f>(U393+W393)/2</f>
        <v>681.2016316480851</v>
      </c>
      <c r="W393" s="47">
        <f t="shared" si="202"/>
        <v>703.5885397304166</v>
      </c>
      <c r="X393" s="53">
        <v>7.95</v>
      </c>
      <c r="Y393" s="171">
        <f t="shared" si="203"/>
        <v>665.7825011566525</v>
      </c>
      <c r="Z393" s="51">
        <f t="shared" si="204"/>
        <v>0.9011952085818271</v>
      </c>
      <c r="AA393" s="54">
        <f t="shared" si="205"/>
        <v>0.7306988177690489</v>
      </c>
    </row>
    <row r="394" spans="1:27" ht="13.5">
      <c r="A394" s="22" t="s">
        <v>421</v>
      </c>
      <c r="B394" s="70"/>
      <c r="C394" s="69"/>
      <c r="D394" s="67"/>
      <c r="E394" s="67"/>
      <c r="F394" s="67"/>
      <c r="G394" s="67"/>
      <c r="H394" s="67"/>
      <c r="I394" s="67"/>
      <c r="J394" s="67"/>
      <c r="K394" s="67">
        <v>666.5</v>
      </c>
      <c r="L394" s="67"/>
      <c r="M394" s="67"/>
      <c r="N394" s="67"/>
      <c r="O394" s="142"/>
      <c r="P394" s="131">
        <v>38</v>
      </c>
      <c r="Q394" s="167">
        <f t="shared" si="197"/>
        <v>28.462</v>
      </c>
      <c r="R394" s="46">
        <f t="shared" si="198"/>
        <v>588.5674456850475</v>
      </c>
      <c r="S394" s="44">
        <f t="shared" si="196"/>
        <v>600.8292674701527</v>
      </c>
      <c r="T394" s="163">
        <f t="shared" si="199"/>
        <v>613.0910892552578</v>
      </c>
      <c r="U394" s="44">
        <f t="shared" si="200"/>
        <v>631.4838219329155</v>
      </c>
      <c r="V394" s="161">
        <f>(U394+W394)/2</f>
        <v>652.9420100568495</v>
      </c>
      <c r="W394" s="47">
        <f t="shared" si="202"/>
        <v>674.4001981807836</v>
      </c>
      <c r="X394" s="53">
        <v>7.9</v>
      </c>
      <c r="Y394" s="171">
        <f t="shared" si="203"/>
        <v>667.1360578984521</v>
      </c>
      <c r="Z394" s="51">
        <f t="shared" si="204"/>
        <v>0.8993667676876324</v>
      </c>
      <c r="AA394" s="54">
        <f t="shared" si="205"/>
        <v>0.7292162981251072</v>
      </c>
    </row>
    <row r="395" spans="1:27" ht="13.5">
      <c r="A395" s="22"/>
      <c r="B395" s="70"/>
      <c r="C395" s="69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142"/>
      <c r="P395" s="131"/>
      <c r="Q395" s="167"/>
      <c r="R395" s="46"/>
      <c r="S395" s="44"/>
      <c r="T395" s="163"/>
      <c r="U395" s="44"/>
      <c r="V395" s="161"/>
      <c r="W395" s="47"/>
      <c r="X395" s="53"/>
      <c r="Y395" s="171"/>
      <c r="Z395" s="51"/>
      <c r="AA395" s="54"/>
    </row>
    <row r="396" spans="1:27" ht="13.5">
      <c r="A396" s="22" t="s">
        <v>361</v>
      </c>
      <c r="B396" s="70"/>
      <c r="C396" s="69"/>
      <c r="D396" s="67"/>
      <c r="E396" s="67"/>
      <c r="F396" s="67"/>
      <c r="G396" s="67"/>
      <c r="H396" s="67"/>
      <c r="I396" s="67"/>
      <c r="J396" s="67"/>
      <c r="K396" s="75">
        <v>579.2</v>
      </c>
      <c r="L396" s="67"/>
      <c r="M396" s="67"/>
      <c r="N396" s="67"/>
      <c r="O396" s="142"/>
      <c r="P396" s="131">
        <v>45</v>
      </c>
      <c r="Q396" s="167">
        <f t="shared" si="197"/>
        <v>34.65</v>
      </c>
      <c r="R396" s="46">
        <f t="shared" si="198"/>
        <v>550.3224545840034</v>
      </c>
      <c r="S396" s="44">
        <f t="shared" si="196"/>
        <v>561.7875057211702</v>
      </c>
      <c r="T396" s="163">
        <f t="shared" si="199"/>
        <v>573.2525568583369</v>
      </c>
      <c r="U396" s="44">
        <f t="shared" si="200"/>
        <v>590.450133564087</v>
      </c>
      <c r="V396" s="161">
        <f>(U396+W396)/2</f>
        <v>610.5139730541288</v>
      </c>
      <c r="W396" s="47">
        <f t="shared" si="202"/>
        <v>630.5778125441706</v>
      </c>
      <c r="X396" s="53">
        <v>11.6</v>
      </c>
      <c r="Y396" s="171">
        <f t="shared" si="203"/>
        <v>587.1356107026405</v>
      </c>
      <c r="Z396" s="51">
        <f t="shared" si="204"/>
        <v>1.021910422503524</v>
      </c>
      <c r="AA396" s="54">
        <f t="shared" si="205"/>
        <v>0.8285760182461005</v>
      </c>
    </row>
    <row r="397" spans="1:27" ht="13.5">
      <c r="A397" s="22" t="s">
        <v>363</v>
      </c>
      <c r="B397" s="70"/>
      <c r="C397" s="69"/>
      <c r="D397" s="67"/>
      <c r="E397" s="67"/>
      <c r="F397" s="67"/>
      <c r="G397" s="67"/>
      <c r="H397" s="67"/>
      <c r="I397" s="67"/>
      <c r="J397" s="67"/>
      <c r="K397" s="75">
        <v>633.5</v>
      </c>
      <c r="L397" s="67"/>
      <c r="M397" s="67"/>
      <c r="N397" s="67"/>
      <c r="O397" s="142"/>
      <c r="P397" s="131">
        <v>39</v>
      </c>
      <c r="Q397" s="167">
        <f t="shared" si="197"/>
        <v>29.328</v>
      </c>
      <c r="R397" s="46">
        <f t="shared" si="198"/>
        <v>582.6524755308104</v>
      </c>
      <c r="S397" s="44">
        <f t="shared" si="196"/>
        <v>594.7910687710357</v>
      </c>
      <c r="T397" s="163">
        <f t="shared" si="199"/>
        <v>606.9296620112609</v>
      </c>
      <c r="U397" s="44">
        <f t="shared" si="200"/>
        <v>625.1375518715987</v>
      </c>
      <c r="V397" s="161">
        <f>(U397+W397)/2</f>
        <v>646.3800900419928</v>
      </c>
      <c r="W397" s="47">
        <f t="shared" si="202"/>
        <v>667.6226282123871</v>
      </c>
      <c r="X397" s="53">
        <v>9</v>
      </c>
      <c r="Y397" s="171">
        <f t="shared" si="203"/>
        <v>639.4247325734675</v>
      </c>
      <c r="Z397" s="51">
        <f t="shared" si="204"/>
        <v>0.9383434350204185</v>
      </c>
      <c r="AA397" s="54">
        <f t="shared" si="205"/>
        <v>0.7608190013679068</v>
      </c>
    </row>
    <row r="398" spans="1:27" ht="13.5">
      <c r="A398" s="22" t="s">
        <v>393</v>
      </c>
      <c r="B398" s="70"/>
      <c r="C398" s="69"/>
      <c r="D398" s="67"/>
      <c r="E398" s="67"/>
      <c r="F398" s="67"/>
      <c r="G398" s="67"/>
      <c r="H398" s="67"/>
      <c r="I398" s="67"/>
      <c r="J398" s="67"/>
      <c r="K398" s="75">
        <v>650.3</v>
      </c>
      <c r="L398" s="67"/>
      <c r="M398" s="67"/>
      <c r="N398" s="67"/>
      <c r="O398" s="142"/>
      <c r="P398" s="131">
        <v>38</v>
      </c>
      <c r="Q398" s="167">
        <f t="shared" si="197"/>
        <v>28.462</v>
      </c>
      <c r="R398" s="46">
        <f t="shared" si="198"/>
        <v>588.5674456850475</v>
      </c>
      <c r="S398" s="44">
        <f t="shared" si="196"/>
        <v>600.8292674701527</v>
      </c>
      <c r="T398" s="163">
        <f t="shared" si="199"/>
        <v>613.0910892552578</v>
      </c>
      <c r="U398" s="44">
        <f t="shared" si="200"/>
        <v>631.4838219329155</v>
      </c>
      <c r="V398" s="161">
        <f>(U398+W398)/2</f>
        <v>652.9420100568495</v>
      </c>
      <c r="W398" s="47">
        <f t="shared" si="202"/>
        <v>674.4001981807836</v>
      </c>
      <c r="X398" s="53">
        <v>8.25</v>
      </c>
      <c r="Y398" s="171">
        <f t="shared" si="203"/>
        <v>657.8607267987321</v>
      </c>
      <c r="Z398" s="51">
        <f t="shared" si="204"/>
        <v>0.9120471485198809</v>
      </c>
      <c r="AA398" s="54">
        <f t="shared" si="205"/>
        <v>0.7394976879890925</v>
      </c>
    </row>
    <row r="399" spans="1:27" ht="13.5">
      <c r="A399" s="22" t="s">
        <v>394</v>
      </c>
      <c r="B399" s="70"/>
      <c r="C399" s="69"/>
      <c r="D399" s="67"/>
      <c r="E399" s="67"/>
      <c r="F399" s="67"/>
      <c r="G399" s="67"/>
      <c r="H399" s="67"/>
      <c r="I399" s="67"/>
      <c r="J399" s="67"/>
      <c r="K399" s="75">
        <v>650.4</v>
      </c>
      <c r="L399" s="67"/>
      <c r="M399" s="67"/>
      <c r="N399" s="67"/>
      <c r="O399" s="142"/>
      <c r="P399" s="131">
        <v>37</v>
      </c>
      <c r="Q399" s="167">
        <f t="shared" si="197"/>
        <v>27.602</v>
      </c>
      <c r="R399" s="46">
        <f t="shared" si="198"/>
        <v>594.6540177568963</v>
      </c>
      <c r="S399" s="44">
        <f t="shared" si="196"/>
        <v>607.0426431268318</v>
      </c>
      <c r="T399" s="163">
        <f t="shared" si="199"/>
        <v>619.4312684967671</v>
      </c>
      <c r="U399" s="44">
        <f t="shared" si="200"/>
        <v>638.0142065516701</v>
      </c>
      <c r="V399" s="161">
        <f>(U399+W399)/2</f>
        <v>659.6943009490569</v>
      </c>
      <c r="W399" s="47">
        <f t="shared" si="202"/>
        <v>681.3743953464439</v>
      </c>
      <c r="X399" s="53">
        <v>8.2</v>
      </c>
      <c r="Y399" s="171">
        <f t="shared" si="203"/>
        <v>659.1578604160757</v>
      </c>
      <c r="Z399" s="51">
        <f t="shared" si="204"/>
        <v>0.9102523629487876</v>
      </c>
      <c r="AA399" s="54">
        <f t="shared" si="205"/>
        <v>0.7380424564449629</v>
      </c>
    </row>
    <row r="400" spans="1:27" ht="13.5">
      <c r="A400" s="22" t="s">
        <v>400</v>
      </c>
      <c r="B400" s="70"/>
      <c r="C400" s="69"/>
      <c r="D400" s="67"/>
      <c r="E400" s="67"/>
      <c r="F400" s="67"/>
      <c r="G400" s="67"/>
      <c r="H400" s="67"/>
      <c r="I400" s="67"/>
      <c r="J400" s="67"/>
      <c r="K400" s="75">
        <v>653.6</v>
      </c>
      <c r="L400" s="67"/>
      <c r="M400" s="67"/>
      <c r="N400" s="67"/>
      <c r="O400" s="142"/>
      <c r="P400" s="131">
        <v>36</v>
      </c>
      <c r="Q400" s="167">
        <f t="shared" si="197"/>
        <v>26.748</v>
      </c>
      <c r="R400" s="46">
        <f t="shared" si="198"/>
        <v>600.9215507079336</v>
      </c>
      <c r="S400" s="44">
        <f t="shared" si="196"/>
        <v>613.4407496810156</v>
      </c>
      <c r="T400" s="163">
        <f t="shared" si="199"/>
        <v>625.9599486540976</v>
      </c>
      <c r="U400" s="44">
        <f t="shared" si="200"/>
        <v>644.7387471137205</v>
      </c>
      <c r="V400" s="161">
        <f>(U400+W400)/2</f>
        <v>666.647345316614</v>
      </c>
      <c r="W400" s="47">
        <f t="shared" si="202"/>
        <v>688.5559435195074</v>
      </c>
      <c r="X400" s="53">
        <v>8.1</v>
      </c>
      <c r="Y400" s="171">
        <f t="shared" si="203"/>
        <v>661.7795713023024</v>
      </c>
      <c r="Z400" s="51">
        <f t="shared" si="204"/>
        <v>0.9066463003976872</v>
      </c>
      <c r="AA400" s="54">
        <f t="shared" si="205"/>
        <v>0.7351186219440707</v>
      </c>
    </row>
    <row r="401" spans="1:27" ht="13.5">
      <c r="A401" s="22"/>
      <c r="B401" s="70"/>
      <c r="C401" s="69"/>
      <c r="D401" s="67"/>
      <c r="E401" s="67"/>
      <c r="F401" s="67"/>
      <c r="G401" s="67"/>
      <c r="H401" s="67"/>
      <c r="I401" s="67"/>
      <c r="J401" s="67"/>
      <c r="K401" s="75"/>
      <c r="L401" s="67"/>
      <c r="M401" s="67"/>
      <c r="N401" s="67"/>
      <c r="O401" s="142"/>
      <c r="P401" s="131"/>
      <c r="Q401" s="167"/>
      <c r="R401" s="46"/>
      <c r="S401" s="44"/>
      <c r="T401" s="163"/>
      <c r="U401" s="44"/>
      <c r="V401" s="161"/>
      <c r="W401" s="47"/>
      <c r="X401" s="53"/>
      <c r="Y401" s="171"/>
      <c r="Z401" s="51"/>
      <c r="AA401" s="54"/>
    </row>
    <row r="402" spans="1:27" ht="13.5">
      <c r="A402" s="22" t="s">
        <v>359</v>
      </c>
      <c r="B402" s="70"/>
      <c r="C402" s="69"/>
      <c r="D402" s="67"/>
      <c r="E402" s="67"/>
      <c r="F402" s="67"/>
      <c r="G402" s="67"/>
      <c r="H402" s="67"/>
      <c r="I402" s="67"/>
      <c r="J402" s="67"/>
      <c r="K402" s="75">
        <v>630.7</v>
      </c>
      <c r="L402" s="67"/>
      <c r="M402" s="67"/>
      <c r="N402" s="67"/>
      <c r="O402" s="142"/>
      <c r="P402" s="131">
        <v>39</v>
      </c>
      <c r="Q402" s="167">
        <f t="shared" si="197"/>
        <v>29.328</v>
      </c>
      <c r="R402" s="46">
        <f t="shared" si="198"/>
        <v>582.6524755308104</v>
      </c>
      <c r="S402" s="44">
        <f t="shared" si="196"/>
        <v>594.7910687710357</v>
      </c>
      <c r="T402" s="163">
        <f t="shared" si="199"/>
        <v>606.9296620112609</v>
      </c>
      <c r="U402" s="44">
        <f t="shared" si="200"/>
        <v>625.1375518715987</v>
      </c>
      <c r="V402" s="161">
        <f>(U402+W402)/2</f>
        <v>646.3800900419928</v>
      </c>
      <c r="W402" s="47">
        <f t="shared" si="202"/>
        <v>667.6226282123871</v>
      </c>
      <c r="X402" s="53">
        <v>9</v>
      </c>
      <c r="Y402" s="171">
        <f t="shared" si="203"/>
        <v>639.4247325734675</v>
      </c>
      <c r="Z402" s="51">
        <f t="shared" si="204"/>
        <v>0.9383434350204185</v>
      </c>
      <c r="AA402" s="54">
        <f t="shared" si="205"/>
        <v>0.7608190013679068</v>
      </c>
    </row>
    <row r="403" spans="1:27" ht="13.5">
      <c r="A403" s="22" t="s">
        <v>406</v>
      </c>
      <c r="B403" s="70"/>
      <c r="C403" s="69"/>
      <c r="D403" s="67"/>
      <c r="E403" s="67"/>
      <c r="F403" s="67"/>
      <c r="G403" s="67"/>
      <c r="H403" s="67"/>
      <c r="I403" s="67"/>
      <c r="J403" s="67"/>
      <c r="K403" s="75"/>
      <c r="L403" s="67"/>
      <c r="M403" s="67"/>
      <c r="N403" s="67"/>
      <c r="O403" s="142"/>
      <c r="P403" s="131">
        <v>37</v>
      </c>
      <c r="Q403" s="167">
        <f t="shared" si="197"/>
        <v>27.602</v>
      </c>
      <c r="R403" s="46">
        <f t="shared" si="198"/>
        <v>594.6540177568963</v>
      </c>
      <c r="S403" s="44">
        <f aca="true" t="shared" si="206" ref="S403:S452">(R403+T403)/2</f>
        <v>607.0426431268318</v>
      </c>
      <c r="T403" s="163">
        <f t="shared" si="199"/>
        <v>619.4312684967671</v>
      </c>
      <c r="U403" s="44">
        <f t="shared" si="200"/>
        <v>638.0142065516701</v>
      </c>
      <c r="V403" s="161">
        <f>(U403+W403)/2</f>
        <v>659.6943009490569</v>
      </c>
      <c r="W403" s="47">
        <f t="shared" si="202"/>
        <v>681.3743953464439</v>
      </c>
      <c r="X403" s="53">
        <v>8.2</v>
      </c>
      <c r="Y403" s="171">
        <f t="shared" si="203"/>
        <v>659.1578604160757</v>
      </c>
      <c r="Z403" s="51">
        <f t="shared" si="204"/>
        <v>0.9102523629487876</v>
      </c>
      <c r="AA403" s="54">
        <f t="shared" si="205"/>
        <v>0.7380424564449629</v>
      </c>
    </row>
    <row r="404" spans="1:27" ht="13.5">
      <c r="A404" s="22" t="s">
        <v>395</v>
      </c>
      <c r="B404" s="70"/>
      <c r="C404" s="69"/>
      <c r="D404" s="67"/>
      <c r="E404" s="67"/>
      <c r="F404" s="67"/>
      <c r="G404" s="67"/>
      <c r="H404" s="67"/>
      <c r="I404" s="67"/>
      <c r="J404" s="67"/>
      <c r="K404" s="75">
        <v>655.3</v>
      </c>
      <c r="L404" s="67">
        <v>654.8</v>
      </c>
      <c r="M404" s="67">
        <v>660.1</v>
      </c>
      <c r="N404" s="67"/>
      <c r="O404" s="142"/>
      <c r="P404" s="131">
        <v>36</v>
      </c>
      <c r="Q404" s="167">
        <f t="shared" si="197"/>
        <v>26.748</v>
      </c>
      <c r="R404" s="46">
        <f t="shared" si="198"/>
        <v>600.9215507079336</v>
      </c>
      <c r="S404" s="44">
        <f t="shared" si="206"/>
        <v>613.4407496810156</v>
      </c>
      <c r="T404" s="163">
        <f t="shared" si="199"/>
        <v>625.9599486540976</v>
      </c>
      <c r="U404" s="44">
        <f t="shared" si="200"/>
        <v>644.7387471137205</v>
      </c>
      <c r="V404" s="161">
        <f>(U404+W404)/2</f>
        <v>666.647345316614</v>
      </c>
      <c r="W404" s="47">
        <f t="shared" si="202"/>
        <v>688.5559435195074</v>
      </c>
      <c r="X404" s="53">
        <v>8.1</v>
      </c>
      <c r="Y404" s="171">
        <f t="shared" si="203"/>
        <v>661.7795713023024</v>
      </c>
      <c r="Z404" s="51">
        <f t="shared" si="204"/>
        <v>0.9066463003976872</v>
      </c>
      <c r="AA404" s="54">
        <f t="shared" si="205"/>
        <v>0.7351186219440707</v>
      </c>
    </row>
    <row r="405" spans="1:27" ht="13.5">
      <c r="A405" s="22" t="s">
        <v>423</v>
      </c>
      <c r="B405" s="70"/>
      <c r="C405" s="69"/>
      <c r="D405" s="67"/>
      <c r="E405" s="67"/>
      <c r="F405" s="67"/>
      <c r="G405" s="67"/>
      <c r="H405" s="67"/>
      <c r="I405" s="67"/>
      <c r="J405" s="67"/>
      <c r="K405" s="75">
        <v>667.8</v>
      </c>
      <c r="L405" s="67"/>
      <c r="M405" s="67"/>
      <c r="N405" s="67"/>
      <c r="O405" s="142"/>
      <c r="P405" s="131">
        <v>33</v>
      </c>
      <c r="Q405" s="167">
        <f t="shared" si="197"/>
        <v>24.222</v>
      </c>
      <c r="R405" s="46">
        <f t="shared" si="198"/>
        <v>620.9156981743184</v>
      </c>
      <c r="S405" s="44">
        <f t="shared" si="206"/>
        <v>633.8514418862834</v>
      </c>
      <c r="T405" s="163">
        <f t="shared" si="199"/>
        <v>646.7871855982484</v>
      </c>
      <c r="U405" s="44">
        <f t="shared" si="200"/>
        <v>666.1908011661958</v>
      </c>
      <c r="V405" s="161">
        <f>(U405+W405)/2</f>
        <v>688.8283526621345</v>
      </c>
      <c r="W405" s="47">
        <f t="shared" si="202"/>
        <v>711.4659041580733</v>
      </c>
      <c r="X405" s="53">
        <v>7.7</v>
      </c>
      <c r="Y405" s="171">
        <f t="shared" si="203"/>
        <v>672.649894308774</v>
      </c>
      <c r="Z405" s="51">
        <f t="shared" si="204"/>
        <v>0.8919944908585317</v>
      </c>
      <c r="AA405" s="54">
        <f t="shared" si="205"/>
        <v>0.7232387763717824</v>
      </c>
    </row>
    <row r="406" spans="1:27" ht="13.5">
      <c r="A406" s="22"/>
      <c r="B406" s="70"/>
      <c r="C406" s="69"/>
      <c r="D406" s="67"/>
      <c r="E406" s="67"/>
      <c r="F406" s="67"/>
      <c r="G406" s="67"/>
      <c r="H406" s="67"/>
      <c r="I406" s="67"/>
      <c r="J406" s="67"/>
      <c r="K406" s="75"/>
      <c r="L406" s="67"/>
      <c r="M406" s="67"/>
      <c r="N406" s="67"/>
      <c r="O406" s="142"/>
      <c r="P406" s="131"/>
      <c r="Q406" s="167"/>
      <c r="R406" s="46"/>
      <c r="S406" s="44"/>
      <c r="T406" s="163"/>
      <c r="U406" s="44"/>
      <c r="V406" s="161"/>
      <c r="W406" s="47"/>
      <c r="X406" s="53"/>
      <c r="Y406" s="171"/>
      <c r="Z406" s="51"/>
      <c r="AA406" s="54"/>
    </row>
    <row r="407" spans="1:27" ht="13.5">
      <c r="A407" s="22" t="s">
        <v>387</v>
      </c>
      <c r="B407" s="70"/>
      <c r="C407" s="69"/>
      <c r="D407" s="67"/>
      <c r="E407" s="67"/>
      <c r="F407" s="67"/>
      <c r="G407" s="67"/>
      <c r="H407" s="67"/>
      <c r="I407" s="67"/>
      <c r="J407" s="67"/>
      <c r="K407" s="75">
        <v>647.9</v>
      </c>
      <c r="L407" s="67">
        <v>661.5</v>
      </c>
      <c r="M407" s="67"/>
      <c r="N407" s="67"/>
      <c r="O407" s="142"/>
      <c r="P407" s="131">
        <v>36.5</v>
      </c>
      <c r="Q407" s="167">
        <f t="shared" si="197"/>
        <v>27.17425</v>
      </c>
      <c r="R407" s="46">
        <f t="shared" si="198"/>
        <v>597.7645498150849</v>
      </c>
      <c r="S407" s="44">
        <f t="shared" si="206"/>
        <v>610.2179779362325</v>
      </c>
      <c r="T407" s="163">
        <f t="shared" si="199"/>
        <v>622.6714060573802</v>
      </c>
      <c r="U407" s="44">
        <f t="shared" si="200"/>
        <v>641.3515482391016</v>
      </c>
      <c r="V407" s="161">
        <f>(U407+W407)/2</f>
        <v>663.1450474511098</v>
      </c>
      <c r="W407" s="47">
        <f t="shared" si="202"/>
        <v>684.9385466631181</v>
      </c>
      <c r="X407" s="53">
        <v>8.1</v>
      </c>
      <c r="Y407" s="171">
        <f t="shared" si="203"/>
        <v>661.7795713023024</v>
      </c>
      <c r="Z407" s="51">
        <f t="shared" si="204"/>
        <v>0.9066463003976872</v>
      </c>
      <c r="AA407" s="54">
        <f t="shared" si="205"/>
        <v>0.7351186219440707</v>
      </c>
    </row>
    <row r="408" spans="1:27" ht="13.5">
      <c r="A408" s="22"/>
      <c r="B408" s="70"/>
      <c r="C408" s="69"/>
      <c r="D408" s="67"/>
      <c r="E408" s="67"/>
      <c r="F408" s="67"/>
      <c r="G408" s="67"/>
      <c r="H408" s="67"/>
      <c r="I408" s="67"/>
      <c r="J408" s="67"/>
      <c r="K408" s="75"/>
      <c r="L408" s="67"/>
      <c r="M408" s="67"/>
      <c r="N408" s="67"/>
      <c r="O408" s="142"/>
      <c r="P408" s="131"/>
      <c r="Q408" s="167"/>
      <c r="R408" s="46"/>
      <c r="S408" s="44"/>
      <c r="T408" s="163"/>
      <c r="U408" s="44"/>
      <c r="V408" s="161"/>
      <c r="W408" s="47"/>
      <c r="X408" s="53"/>
      <c r="Y408" s="171"/>
      <c r="Z408" s="51"/>
      <c r="AA408" s="54"/>
    </row>
    <row r="409" spans="1:27" ht="13.5">
      <c r="A409" s="22" t="s">
        <v>415</v>
      </c>
      <c r="B409" s="70"/>
      <c r="C409" s="69"/>
      <c r="D409" s="67"/>
      <c r="E409" s="67"/>
      <c r="F409" s="67"/>
      <c r="G409" s="67"/>
      <c r="H409" s="67"/>
      <c r="I409" s="67"/>
      <c r="J409" s="67"/>
      <c r="K409" s="75">
        <v>658.2</v>
      </c>
      <c r="L409" s="67">
        <v>664.4</v>
      </c>
      <c r="M409" s="67"/>
      <c r="N409" s="67"/>
      <c r="O409" s="142"/>
      <c r="P409" s="131">
        <v>40</v>
      </c>
      <c r="Q409" s="167">
        <f t="shared" si="197"/>
        <v>30.2</v>
      </c>
      <c r="R409" s="46">
        <f t="shared" si="198"/>
        <v>576.9004480883175</v>
      </c>
      <c r="S409" s="44">
        <f t="shared" si="206"/>
        <v>588.9192074234908</v>
      </c>
      <c r="T409" s="163">
        <f t="shared" si="199"/>
        <v>600.9379667586641</v>
      </c>
      <c r="U409" s="44">
        <f t="shared" si="200"/>
        <v>618.9661057614239</v>
      </c>
      <c r="V409" s="161">
        <f>(U409+W409)/2</f>
        <v>639.9989345979773</v>
      </c>
      <c r="W409" s="47">
        <f t="shared" si="202"/>
        <v>661.0317634345305</v>
      </c>
      <c r="X409" s="53">
        <v>8.25</v>
      </c>
      <c r="Y409" s="171">
        <f t="shared" si="203"/>
        <v>657.8607267987321</v>
      </c>
      <c r="Z409" s="51">
        <f t="shared" si="204"/>
        <v>0.9120471485198809</v>
      </c>
      <c r="AA409" s="54">
        <f t="shared" si="205"/>
        <v>0.7394976879890925</v>
      </c>
    </row>
    <row r="410" spans="1:27" ht="13.5">
      <c r="A410" s="22"/>
      <c r="B410" s="70"/>
      <c r="C410" s="69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142"/>
      <c r="P410" s="131"/>
      <c r="Q410" s="167"/>
      <c r="R410" s="46"/>
      <c r="S410" s="44"/>
      <c r="T410" s="163"/>
      <c r="U410" s="44"/>
      <c r="V410" s="161"/>
      <c r="W410" s="47"/>
      <c r="X410" s="53"/>
      <c r="Y410" s="171"/>
      <c r="Z410" s="51"/>
      <c r="AA410" s="54"/>
    </row>
    <row r="411" spans="1:27" ht="13.5">
      <c r="A411" s="22" t="s">
        <v>301</v>
      </c>
      <c r="B411" s="70"/>
      <c r="C411" s="69"/>
      <c r="D411" s="67"/>
      <c r="E411" s="67"/>
      <c r="F411" s="67"/>
      <c r="G411" s="67"/>
      <c r="H411" s="67"/>
      <c r="I411" s="67"/>
      <c r="J411" s="67"/>
      <c r="K411" s="67">
        <v>588.4</v>
      </c>
      <c r="L411" s="67"/>
      <c r="M411" s="67"/>
      <c r="N411" s="67"/>
      <c r="O411" s="142"/>
      <c r="P411" s="131">
        <v>43</v>
      </c>
      <c r="Q411" s="167">
        <f t="shared" si="197"/>
        <v>32.852000000000004</v>
      </c>
      <c r="R411" s="46">
        <f t="shared" si="198"/>
        <v>560.5445576435997</v>
      </c>
      <c r="S411" s="44">
        <f t="shared" si="206"/>
        <v>572.2225692611746</v>
      </c>
      <c r="T411" s="163">
        <f t="shared" si="199"/>
        <v>583.9005808787497</v>
      </c>
      <c r="U411" s="44">
        <f t="shared" si="200"/>
        <v>601.4175983051122</v>
      </c>
      <c r="V411" s="161">
        <f>(U411+W411)/2</f>
        <v>621.8541186358684</v>
      </c>
      <c r="W411" s="47">
        <f t="shared" si="202"/>
        <v>642.2906389666247</v>
      </c>
      <c r="X411" s="53">
        <v>11.4</v>
      </c>
      <c r="Y411" s="171">
        <f t="shared" si="203"/>
        <v>590.6448159111659</v>
      </c>
      <c r="Z411" s="51">
        <f t="shared" si="204"/>
        <v>1.0158389337158613</v>
      </c>
      <c r="AA411" s="54">
        <f t="shared" si="205"/>
        <v>0.8236531894993471</v>
      </c>
    </row>
    <row r="412" spans="1:27" ht="13.5">
      <c r="A412" s="22" t="s">
        <v>302</v>
      </c>
      <c r="B412" s="70"/>
      <c r="C412" s="69"/>
      <c r="D412" s="67"/>
      <c r="E412" s="67"/>
      <c r="F412" s="67"/>
      <c r="G412" s="67"/>
      <c r="H412" s="67"/>
      <c r="I412" s="67"/>
      <c r="J412" s="67"/>
      <c r="K412" s="67">
        <v>591.7</v>
      </c>
      <c r="L412" s="67"/>
      <c r="M412" s="67"/>
      <c r="N412" s="67"/>
      <c r="O412" s="142"/>
      <c r="P412" s="131">
        <v>40</v>
      </c>
      <c r="Q412" s="167">
        <f t="shared" si="197"/>
        <v>30.2</v>
      </c>
      <c r="R412" s="46">
        <f t="shared" si="198"/>
        <v>576.9004480883175</v>
      </c>
      <c r="S412" s="44">
        <f t="shared" si="206"/>
        <v>588.9192074234908</v>
      </c>
      <c r="T412" s="163">
        <f t="shared" si="199"/>
        <v>600.9379667586641</v>
      </c>
      <c r="U412" s="44">
        <f t="shared" si="200"/>
        <v>618.9661057614239</v>
      </c>
      <c r="V412" s="161">
        <f>(U412+W412)/2</f>
        <v>639.9989345979773</v>
      </c>
      <c r="W412" s="47">
        <f t="shared" si="202"/>
        <v>661.0317634345305</v>
      </c>
      <c r="X412" s="53">
        <v>11</v>
      </c>
      <c r="Y412" s="171">
        <f t="shared" si="203"/>
        <v>597.8870507509132</v>
      </c>
      <c r="Z412" s="51">
        <f t="shared" si="204"/>
        <v>1.0035340274495543</v>
      </c>
      <c r="AA412" s="54">
        <f t="shared" si="205"/>
        <v>0.8136762384726115</v>
      </c>
    </row>
    <row r="413" spans="1:27" ht="13.5">
      <c r="A413" s="22" t="s">
        <v>360</v>
      </c>
      <c r="B413" s="70"/>
      <c r="C413" s="69"/>
      <c r="D413" s="67"/>
      <c r="E413" s="67"/>
      <c r="F413" s="67"/>
      <c r="G413" s="67"/>
      <c r="H413" s="67"/>
      <c r="I413" s="67"/>
      <c r="J413" s="67"/>
      <c r="K413" s="67">
        <v>632.8</v>
      </c>
      <c r="L413" s="67">
        <v>637.4</v>
      </c>
      <c r="M413" s="67">
        <v>639.7</v>
      </c>
      <c r="N413" s="67">
        <v>642.8</v>
      </c>
      <c r="O413" s="142">
        <v>648.1</v>
      </c>
      <c r="P413" s="131">
        <v>37</v>
      </c>
      <c r="Q413" s="167">
        <f t="shared" si="197"/>
        <v>27.602</v>
      </c>
      <c r="R413" s="46">
        <f t="shared" si="198"/>
        <v>594.6540177568963</v>
      </c>
      <c r="S413" s="44">
        <f t="shared" si="206"/>
        <v>607.0426431268318</v>
      </c>
      <c r="T413" s="163">
        <f t="shared" si="199"/>
        <v>619.4312684967671</v>
      </c>
      <c r="U413" s="44">
        <f t="shared" si="200"/>
        <v>638.0142065516701</v>
      </c>
      <c r="V413" s="161">
        <f>(U413+W413)/2</f>
        <v>659.6943009490569</v>
      </c>
      <c r="W413" s="47">
        <f t="shared" si="202"/>
        <v>681.3743953464439</v>
      </c>
      <c r="X413" s="53">
        <v>8.6</v>
      </c>
      <c r="Y413" s="171">
        <f t="shared" si="203"/>
        <v>649.0266379150478</v>
      </c>
      <c r="Z413" s="51">
        <f t="shared" si="204"/>
        <v>0.9244612854835321</v>
      </c>
      <c r="AA413" s="54">
        <f t="shared" si="205"/>
        <v>0.749563204446107</v>
      </c>
    </row>
    <row r="414" spans="1:27" ht="13.5">
      <c r="A414" s="22"/>
      <c r="B414" s="70"/>
      <c r="C414" s="69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142"/>
      <c r="P414" s="131"/>
      <c r="Q414" s="167"/>
      <c r="R414" s="46"/>
      <c r="S414" s="44"/>
      <c r="T414" s="163"/>
      <c r="U414" s="44"/>
      <c r="V414" s="161"/>
      <c r="W414" s="47"/>
      <c r="X414" s="53"/>
      <c r="Y414" s="171"/>
      <c r="Z414" s="51"/>
      <c r="AA414" s="54"/>
    </row>
    <row r="415" spans="1:27" ht="13.5">
      <c r="A415" s="22" t="s">
        <v>310</v>
      </c>
      <c r="B415" s="70"/>
      <c r="C415" s="69"/>
      <c r="D415" s="67"/>
      <c r="E415" s="67"/>
      <c r="F415" s="67"/>
      <c r="G415" s="67"/>
      <c r="H415" s="67"/>
      <c r="I415" s="67"/>
      <c r="J415" s="67"/>
      <c r="K415" s="67">
        <v>602.6</v>
      </c>
      <c r="L415" s="67"/>
      <c r="M415" s="67"/>
      <c r="N415" s="67"/>
      <c r="O415" s="142"/>
      <c r="P415" s="131">
        <v>47</v>
      </c>
      <c r="Q415" s="167">
        <f t="shared" si="197"/>
        <v>36.472</v>
      </c>
      <c r="R415" s="46">
        <f t="shared" si="198"/>
        <v>540.5902669786612</v>
      </c>
      <c r="S415" s="44">
        <f t="shared" si="206"/>
        <v>551.8525642073834</v>
      </c>
      <c r="T415" s="163">
        <f t="shared" si="199"/>
        <v>563.1148614361055</v>
      </c>
      <c r="U415" s="44">
        <f t="shared" si="200"/>
        <v>580.0083072791887</v>
      </c>
      <c r="V415" s="161">
        <f>(U415+W415)/2</f>
        <v>599.7173274294523</v>
      </c>
      <c r="W415" s="47">
        <f t="shared" si="202"/>
        <v>619.4263475797161</v>
      </c>
      <c r="X415" s="53">
        <v>10.5</v>
      </c>
      <c r="Y415" s="171">
        <f t="shared" si="203"/>
        <v>607.389606101871</v>
      </c>
      <c r="Z415" s="51">
        <f t="shared" si="204"/>
        <v>0.9878338285218671</v>
      </c>
      <c r="AA415" s="54">
        <f t="shared" si="205"/>
        <v>0.8009463474501625</v>
      </c>
    </row>
    <row r="416" spans="1:27" ht="13.5">
      <c r="A416" s="22"/>
      <c r="B416" s="70"/>
      <c r="C416" s="69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142"/>
      <c r="P416" s="131"/>
      <c r="Q416" s="167"/>
      <c r="R416" s="46"/>
      <c r="S416" s="44"/>
      <c r="T416" s="163"/>
      <c r="U416" s="44"/>
      <c r="V416" s="161"/>
      <c r="W416" s="47"/>
      <c r="X416" s="53"/>
      <c r="Y416" s="171"/>
      <c r="Z416" s="51"/>
      <c r="AA416" s="54"/>
    </row>
    <row r="417" spans="1:27" ht="13.5">
      <c r="A417" s="22" t="s">
        <v>312</v>
      </c>
      <c r="B417" s="70"/>
      <c r="C417" s="69"/>
      <c r="D417" s="67"/>
      <c r="E417" s="67"/>
      <c r="F417" s="67"/>
      <c r="G417" s="67"/>
      <c r="H417" s="67"/>
      <c r="I417" s="67"/>
      <c r="J417" s="67"/>
      <c r="K417" s="67">
        <v>606.5</v>
      </c>
      <c r="L417" s="67"/>
      <c r="M417" s="67"/>
      <c r="N417" s="67"/>
      <c r="O417" s="142"/>
      <c r="P417" s="131">
        <v>25</v>
      </c>
      <c r="Q417" s="167">
        <f t="shared" si="197"/>
        <v>17.75</v>
      </c>
      <c r="R417" s="46">
        <f t="shared" si="198"/>
        <v>685.486413699032</v>
      </c>
      <c r="S417" s="44">
        <f t="shared" si="206"/>
        <v>699.7673806510952</v>
      </c>
      <c r="T417" s="163">
        <f t="shared" si="199"/>
        <v>714.0483476031584</v>
      </c>
      <c r="U417" s="44">
        <f t="shared" si="200"/>
        <v>735.4697980312532</v>
      </c>
      <c r="V417" s="161">
        <f>(U417+W417)/2</f>
        <v>760.4614901973637</v>
      </c>
      <c r="W417" s="47">
        <f t="shared" si="202"/>
        <v>785.4531823634743</v>
      </c>
      <c r="X417" s="53">
        <v>10.4</v>
      </c>
      <c r="Y417" s="171">
        <f t="shared" si="203"/>
        <v>609.3540467844202</v>
      </c>
      <c r="Z417" s="51">
        <f t="shared" si="204"/>
        <v>0.9846492415472059</v>
      </c>
      <c r="AA417" s="54">
        <f t="shared" si="205"/>
        <v>0.7983642499031398</v>
      </c>
    </row>
    <row r="418" spans="1:27" ht="13.5">
      <c r="A418" s="22"/>
      <c r="B418" s="70"/>
      <c r="C418" s="69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142"/>
      <c r="P418" s="131"/>
      <c r="Q418" s="167"/>
      <c r="R418" s="46"/>
      <c r="S418" s="44"/>
      <c r="T418" s="163"/>
      <c r="U418" s="44"/>
      <c r="V418" s="161"/>
      <c r="W418" s="47"/>
      <c r="X418" s="53"/>
      <c r="Y418" s="171"/>
      <c r="Z418" s="51"/>
      <c r="AA418" s="54"/>
    </row>
    <row r="419" spans="1:27" ht="13.5">
      <c r="A419" s="22" t="s">
        <v>418</v>
      </c>
      <c r="B419" s="70"/>
      <c r="C419" s="69"/>
      <c r="D419" s="67"/>
      <c r="E419" s="67"/>
      <c r="F419" s="67"/>
      <c r="G419" s="67"/>
      <c r="H419" s="67"/>
      <c r="I419" s="67"/>
      <c r="J419" s="67"/>
      <c r="K419" s="67">
        <v>660.5</v>
      </c>
      <c r="L419" s="67">
        <v>660.9</v>
      </c>
      <c r="M419" s="67">
        <v>662.4</v>
      </c>
      <c r="N419" s="67"/>
      <c r="O419" s="142"/>
      <c r="P419" s="131">
        <v>36.5</v>
      </c>
      <c r="Q419" s="167">
        <f t="shared" si="197"/>
        <v>27.17425</v>
      </c>
      <c r="R419" s="46">
        <f t="shared" si="198"/>
        <v>597.7645498150849</v>
      </c>
      <c r="S419" s="44">
        <f t="shared" si="206"/>
        <v>610.2179779362325</v>
      </c>
      <c r="T419" s="163">
        <f t="shared" si="199"/>
        <v>622.6714060573802</v>
      </c>
      <c r="U419" s="44">
        <f t="shared" si="200"/>
        <v>641.3515482391016</v>
      </c>
      <c r="V419" s="161">
        <f>(U419+W419)/2</f>
        <v>663.1450474511098</v>
      </c>
      <c r="W419" s="47">
        <f t="shared" si="202"/>
        <v>684.9385466631181</v>
      </c>
      <c r="X419" s="53">
        <v>8</v>
      </c>
      <c r="Y419" s="171">
        <f t="shared" si="203"/>
        <v>664.4386498378535</v>
      </c>
      <c r="Z419" s="51">
        <f t="shared" si="204"/>
        <v>0.9030179086457737</v>
      </c>
      <c r="AA419" s="54">
        <f t="shared" si="205"/>
        <v>0.7321766826857624</v>
      </c>
    </row>
    <row r="420" spans="1:27" ht="13.5">
      <c r="A420" s="22"/>
      <c r="B420" s="70"/>
      <c r="C420" s="69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142"/>
      <c r="P420" s="131"/>
      <c r="Q420" s="167"/>
      <c r="R420" s="46"/>
      <c r="S420" s="44"/>
      <c r="T420" s="163"/>
      <c r="U420" s="44"/>
      <c r="V420" s="161"/>
      <c r="W420" s="47"/>
      <c r="X420" s="53"/>
      <c r="Y420" s="171"/>
      <c r="Z420" s="51"/>
      <c r="AA420" s="54"/>
    </row>
    <row r="421" spans="1:27" ht="13.5">
      <c r="A421" s="22" t="s">
        <v>318</v>
      </c>
      <c r="B421" s="70"/>
      <c r="C421" s="69"/>
      <c r="D421" s="67"/>
      <c r="E421" s="67"/>
      <c r="F421" s="67"/>
      <c r="G421" s="67"/>
      <c r="H421" s="67"/>
      <c r="I421" s="67"/>
      <c r="J421" s="67"/>
      <c r="K421" s="67">
        <v>610.3</v>
      </c>
      <c r="L421" s="67"/>
      <c r="M421" s="67"/>
      <c r="N421" s="67"/>
      <c r="O421" s="142"/>
      <c r="P421" s="131">
        <v>44</v>
      </c>
      <c r="Q421" s="167">
        <f t="shared" si="197"/>
        <v>33.748</v>
      </c>
      <c r="R421" s="46">
        <f t="shared" si="198"/>
        <v>555.3694919305387</v>
      </c>
      <c r="S421" s="44">
        <f t="shared" si="206"/>
        <v>566.9396896790917</v>
      </c>
      <c r="T421" s="163">
        <f t="shared" si="199"/>
        <v>578.5098874276446</v>
      </c>
      <c r="U421" s="44">
        <f t="shared" si="200"/>
        <v>595.8651840504739</v>
      </c>
      <c r="V421" s="161">
        <f>(U421+W421)/2</f>
        <v>616.1130301104415</v>
      </c>
      <c r="W421" s="47">
        <f t="shared" si="202"/>
        <v>636.3608761704091</v>
      </c>
      <c r="X421" s="53">
        <v>10.1</v>
      </c>
      <c r="Y421" s="171">
        <f t="shared" si="203"/>
        <v>615.3830420022357</v>
      </c>
      <c r="Z421" s="51">
        <f t="shared" si="204"/>
        <v>0.9750024928340814</v>
      </c>
      <c r="AA421" s="54">
        <f t="shared" si="205"/>
        <v>0.7905425617573633</v>
      </c>
    </row>
    <row r="422" spans="1:27" ht="13.5">
      <c r="A422" s="22"/>
      <c r="B422" s="70"/>
      <c r="C422" s="69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142"/>
      <c r="P422" s="131"/>
      <c r="Q422" s="167"/>
      <c r="R422" s="46"/>
      <c r="S422" s="44"/>
      <c r="T422" s="163"/>
      <c r="U422" s="44"/>
      <c r="V422" s="161"/>
      <c r="W422" s="47"/>
      <c r="X422" s="53"/>
      <c r="Y422" s="171"/>
      <c r="Z422" s="51"/>
      <c r="AA422" s="54"/>
    </row>
    <row r="423" spans="1:27" ht="13.5">
      <c r="A423" s="22"/>
      <c r="B423" s="70"/>
      <c r="C423" s="69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142"/>
      <c r="P423" s="131"/>
      <c r="Q423" s="167"/>
      <c r="R423" s="46"/>
      <c r="S423" s="44"/>
      <c r="T423" s="163"/>
      <c r="U423" s="44"/>
      <c r="V423" s="161"/>
      <c r="W423" s="47"/>
      <c r="X423" s="53"/>
      <c r="Y423" s="171"/>
      <c r="Z423" s="51"/>
      <c r="AA423" s="54"/>
    </row>
    <row r="424" spans="1:27" ht="13.5">
      <c r="A424" s="22" t="s">
        <v>320</v>
      </c>
      <c r="B424" s="70"/>
      <c r="C424" s="69"/>
      <c r="D424" s="67"/>
      <c r="E424" s="67"/>
      <c r="F424" s="67"/>
      <c r="G424" s="67"/>
      <c r="H424" s="67"/>
      <c r="I424" s="67"/>
      <c r="J424" s="67"/>
      <c r="K424" s="67">
        <v>610.4</v>
      </c>
      <c r="L424" s="67"/>
      <c r="M424" s="67"/>
      <c r="N424" s="67"/>
      <c r="O424" s="142"/>
      <c r="P424" s="131">
        <v>45</v>
      </c>
      <c r="Q424" s="167">
        <f t="shared" si="197"/>
        <v>34.65</v>
      </c>
      <c r="R424" s="46">
        <f t="shared" si="198"/>
        <v>550.3224545840034</v>
      </c>
      <c r="S424" s="44">
        <f t="shared" si="206"/>
        <v>561.7875057211702</v>
      </c>
      <c r="T424" s="163">
        <f t="shared" si="199"/>
        <v>573.2525568583369</v>
      </c>
      <c r="U424" s="44">
        <f t="shared" si="200"/>
        <v>590.450133564087</v>
      </c>
      <c r="V424" s="161">
        <f>(U424+W424)/2</f>
        <v>610.5139730541288</v>
      </c>
      <c r="W424" s="47">
        <f t="shared" si="202"/>
        <v>630.5778125441706</v>
      </c>
      <c r="X424" s="53">
        <v>10.1</v>
      </c>
      <c r="Y424" s="171">
        <f t="shared" si="203"/>
        <v>615.3830420022357</v>
      </c>
      <c r="Z424" s="51">
        <f t="shared" si="204"/>
        <v>0.9750024928340814</v>
      </c>
      <c r="AA424" s="54">
        <f t="shared" si="205"/>
        <v>0.7905425617573633</v>
      </c>
    </row>
    <row r="425" spans="1:27" ht="13.5">
      <c r="A425" s="22" t="s">
        <v>385</v>
      </c>
      <c r="B425" s="70"/>
      <c r="C425" s="69"/>
      <c r="D425" s="67"/>
      <c r="E425" s="67"/>
      <c r="F425" s="67"/>
      <c r="G425" s="67"/>
      <c r="H425" s="67"/>
      <c r="I425" s="67"/>
      <c r="J425" s="67"/>
      <c r="K425" s="67">
        <v>644.5</v>
      </c>
      <c r="L425" s="67">
        <v>654.8</v>
      </c>
      <c r="M425" s="67"/>
      <c r="N425" s="67"/>
      <c r="O425" s="142"/>
      <c r="P425" s="131">
        <v>42</v>
      </c>
      <c r="Q425" s="167">
        <f t="shared" si="197"/>
        <v>31.962</v>
      </c>
      <c r="R425" s="46">
        <f t="shared" si="198"/>
        <v>565.8536845634932</v>
      </c>
      <c r="S425" s="44">
        <f t="shared" si="206"/>
        <v>577.6423029918993</v>
      </c>
      <c r="T425" s="163">
        <f t="shared" si="199"/>
        <v>589.4309214203055</v>
      </c>
      <c r="U425" s="44">
        <f t="shared" si="200"/>
        <v>607.1138490629146</v>
      </c>
      <c r="V425" s="161">
        <f>(U425+W425)/2</f>
        <v>627.7439313126254</v>
      </c>
      <c r="W425" s="47">
        <f t="shared" si="202"/>
        <v>648.374013562336</v>
      </c>
      <c r="X425" s="53">
        <v>8.6</v>
      </c>
      <c r="Y425" s="171">
        <f t="shared" si="203"/>
        <v>649.0266379150478</v>
      </c>
      <c r="Z425" s="51">
        <f t="shared" si="204"/>
        <v>0.9244612854835321</v>
      </c>
      <c r="AA425" s="54">
        <f t="shared" si="205"/>
        <v>0.749563204446107</v>
      </c>
    </row>
    <row r="426" spans="1:27" ht="13.5">
      <c r="A426" s="22"/>
      <c r="B426" s="70"/>
      <c r="C426" s="69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142"/>
      <c r="P426" s="131"/>
      <c r="Q426" s="167"/>
      <c r="R426" s="46"/>
      <c r="S426" s="44"/>
      <c r="T426" s="163"/>
      <c r="U426" s="44"/>
      <c r="V426" s="161"/>
      <c r="W426" s="47"/>
      <c r="X426" s="53"/>
      <c r="Y426" s="171"/>
      <c r="Z426" s="51"/>
      <c r="AA426" s="54"/>
    </row>
    <row r="427" spans="1:27" ht="13.5">
      <c r="A427" s="22" t="s">
        <v>321</v>
      </c>
      <c r="B427" s="70"/>
      <c r="C427" s="69"/>
      <c r="D427" s="67"/>
      <c r="E427" s="67"/>
      <c r="F427" s="67"/>
      <c r="G427" s="67"/>
      <c r="H427" s="67"/>
      <c r="I427" s="67"/>
      <c r="J427" s="67"/>
      <c r="K427" s="67">
        <v>612.1</v>
      </c>
      <c r="L427" s="75">
        <v>625</v>
      </c>
      <c r="M427" s="67"/>
      <c r="N427" s="67"/>
      <c r="O427" s="142"/>
      <c r="P427" s="131">
        <v>42.5</v>
      </c>
      <c r="Q427" s="167">
        <f t="shared" si="197"/>
        <v>32.40625</v>
      </c>
      <c r="R427" s="46">
        <f t="shared" si="198"/>
        <v>563.1819700461601</v>
      </c>
      <c r="S427" s="44">
        <f t="shared" si="206"/>
        <v>574.9149277554552</v>
      </c>
      <c r="T427" s="163">
        <f t="shared" si="199"/>
        <v>586.6478854647502</v>
      </c>
      <c r="U427" s="44">
        <f t="shared" si="200"/>
        <v>604.2473220286927</v>
      </c>
      <c r="V427" s="161">
        <f>(U427+W427)/2</f>
        <v>624.779998019959</v>
      </c>
      <c r="W427" s="47">
        <f t="shared" si="202"/>
        <v>645.3126740112252</v>
      </c>
      <c r="X427" s="53">
        <v>9.8</v>
      </c>
      <c r="Y427" s="171">
        <f t="shared" si="203"/>
        <v>621.6254932695003</v>
      </c>
      <c r="Z427" s="51">
        <f t="shared" si="204"/>
        <v>0.9652113796753107</v>
      </c>
      <c r="AA427" s="54">
        <f t="shared" si="205"/>
        <v>0.78260382135836</v>
      </c>
    </row>
    <row r="428" spans="1:27" ht="13.5">
      <c r="A428" s="22" t="s">
        <v>354</v>
      </c>
      <c r="B428" s="70"/>
      <c r="C428" s="69"/>
      <c r="D428" s="67"/>
      <c r="E428" s="67"/>
      <c r="F428" s="67"/>
      <c r="G428" s="67"/>
      <c r="H428" s="67"/>
      <c r="I428" s="67"/>
      <c r="J428" s="67"/>
      <c r="K428" s="67">
        <v>629.2</v>
      </c>
      <c r="L428" s="75">
        <v>638.6</v>
      </c>
      <c r="M428" s="67">
        <v>650.5</v>
      </c>
      <c r="N428" s="67"/>
      <c r="O428" s="142"/>
      <c r="P428" s="131">
        <v>41</v>
      </c>
      <c r="Q428" s="167">
        <f t="shared" si="197"/>
        <v>31.078</v>
      </c>
      <c r="R428" s="46">
        <f t="shared" si="198"/>
        <v>571.3033361192181</v>
      </c>
      <c r="S428" s="44">
        <f t="shared" si="206"/>
        <v>583.2054889550352</v>
      </c>
      <c r="T428" s="163">
        <f t="shared" si="199"/>
        <v>595.1076417908522</v>
      </c>
      <c r="U428" s="44">
        <f t="shared" si="200"/>
        <v>612.9608710445779</v>
      </c>
      <c r="V428" s="161">
        <f>(U428+W428)/2</f>
        <v>633.7896385072577</v>
      </c>
      <c r="W428" s="47">
        <f t="shared" si="202"/>
        <v>654.6184059699375</v>
      </c>
      <c r="X428" s="53">
        <v>9.2</v>
      </c>
      <c r="Y428" s="171">
        <f t="shared" si="203"/>
        <v>634.8072429763489</v>
      </c>
      <c r="Z428" s="51">
        <f t="shared" si="204"/>
        <v>0.9451687998814379</v>
      </c>
      <c r="AA428" s="54">
        <f t="shared" si="205"/>
        <v>0.7663530809849496</v>
      </c>
    </row>
    <row r="429" spans="1:27" ht="13.5">
      <c r="A429" s="22" t="s">
        <v>390</v>
      </c>
      <c r="B429" s="70"/>
      <c r="C429" s="69"/>
      <c r="D429" s="67"/>
      <c r="E429" s="67"/>
      <c r="F429" s="67"/>
      <c r="G429" s="67"/>
      <c r="H429" s="67"/>
      <c r="I429" s="67"/>
      <c r="J429" s="67"/>
      <c r="K429" s="67">
        <v>648.5</v>
      </c>
      <c r="L429" s="75">
        <v>650.8</v>
      </c>
      <c r="M429" s="67"/>
      <c r="N429" s="67"/>
      <c r="O429" s="142"/>
      <c r="P429" s="131">
        <v>37</v>
      </c>
      <c r="Q429" s="167">
        <f t="shared" si="197"/>
        <v>27.602</v>
      </c>
      <c r="R429" s="46">
        <f t="shared" si="198"/>
        <v>594.6540177568963</v>
      </c>
      <c r="S429" s="44">
        <f t="shared" si="206"/>
        <v>607.0426431268318</v>
      </c>
      <c r="T429" s="163">
        <f t="shared" si="199"/>
        <v>619.4312684967671</v>
      </c>
      <c r="U429" s="44">
        <f t="shared" si="200"/>
        <v>638.0142065516701</v>
      </c>
      <c r="V429" s="161">
        <f>(U429+W429)/2</f>
        <v>659.6943009490569</v>
      </c>
      <c r="W429" s="47">
        <f t="shared" si="202"/>
        <v>681.3743953464439</v>
      </c>
      <c r="X429" s="53">
        <v>8.3</v>
      </c>
      <c r="Y429" s="171">
        <f t="shared" si="203"/>
        <v>656.5725900391974</v>
      </c>
      <c r="Z429" s="51">
        <f t="shared" si="204"/>
        <v>0.9138365035375297</v>
      </c>
      <c r="AA429" s="54">
        <f t="shared" si="205"/>
        <v>0.7409485163817807</v>
      </c>
    </row>
    <row r="430" spans="1:27" ht="13.5">
      <c r="A430" s="22" t="s">
        <v>396</v>
      </c>
      <c r="B430" s="70"/>
      <c r="C430" s="69"/>
      <c r="D430" s="67"/>
      <c r="E430" s="67"/>
      <c r="F430" s="67"/>
      <c r="G430" s="67"/>
      <c r="H430" s="67"/>
      <c r="I430" s="67"/>
      <c r="J430" s="67"/>
      <c r="K430" s="75">
        <v>651</v>
      </c>
      <c r="L430" s="75">
        <v>651.5</v>
      </c>
      <c r="M430" s="67">
        <v>653.7</v>
      </c>
      <c r="N430" s="67">
        <v>656.3</v>
      </c>
      <c r="O430" s="142">
        <v>664.4</v>
      </c>
      <c r="P430" s="131">
        <v>36</v>
      </c>
      <c r="Q430" s="167">
        <f t="shared" si="197"/>
        <v>26.748</v>
      </c>
      <c r="R430" s="46">
        <f t="shared" si="198"/>
        <v>600.9215507079336</v>
      </c>
      <c r="S430" s="44">
        <f t="shared" si="206"/>
        <v>613.4407496810156</v>
      </c>
      <c r="T430" s="163">
        <f t="shared" si="199"/>
        <v>625.9599486540976</v>
      </c>
      <c r="U430" s="44">
        <f t="shared" si="200"/>
        <v>644.7387471137205</v>
      </c>
      <c r="V430" s="161">
        <f>(U430+W430)/2</f>
        <v>666.647345316614</v>
      </c>
      <c r="W430" s="47">
        <f t="shared" si="202"/>
        <v>688.5559435195074</v>
      </c>
      <c r="X430" s="53">
        <v>8.1</v>
      </c>
      <c r="Y430" s="171">
        <f t="shared" si="203"/>
        <v>661.7795713023024</v>
      </c>
      <c r="Z430" s="51">
        <f t="shared" si="204"/>
        <v>0.9066463003976872</v>
      </c>
      <c r="AA430" s="54">
        <f t="shared" si="205"/>
        <v>0.7351186219440707</v>
      </c>
    </row>
    <row r="431" spans="1:27" ht="13.5">
      <c r="A431" s="22"/>
      <c r="B431" s="70"/>
      <c r="C431" s="69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142"/>
      <c r="P431" s="131"/>
      <c r="Q431" s="167"/>
      <c r="R431" s="46"/>
      <c r="S431" s="44"/>
      <c r="T431" s="163"/>
      <c r="U431" s="44"/>
      <c r="V431" s="161"/>
      <c r="W431" s="47"/>
      <c r="X431" s="53"/>
      <c r="Y431" s="171"/>
      <c r="Z431" s="51"/>
      <c r="AA431" s="54"/>
    </row>
    <row r="432" spans="1:27" ht="13.5">
      <c r="A432" s="22" t="s">
        <v>341</v>
      </c>
      <c r="B432" s="70"/>
      <c r="C432" s="69"/>
      <c r="D432" s="67"/>
      <c r="E432" s="67"/>
      <c r="F432" s="67"/>
      <c r="G432" s="67"/>
      <c r="H432" s="67"/>
      <c r="I432" s="67"/>
      <c r="J432" s="67"/>
      <c r="K432" s="75">
        <v>613</v>
      </c>
      <c r="L432" s="67">
        <v>636.7</v>
      </c>
      <c r="M432" s="67">
        <v>646.2</v>
      </c>
      <c r="N432" s="67"/>
      <c r="O432" s="142"/>
      <c r="P432" s="131">
        <v>38</v>
      </c>
      <c r="Q432" s="167">
        <f t="shared" si="197"/>
        <v>28.462</v>
      </c>
      <c r="R432" s="46">
        <f t="shared" si="198"/>
        <v>588.5674456850475</v>
      </c>
      <c r="S432" s="44">
        <f t="shared" si="206"/>
        <v>600.8292674701527</v>
      </c>
      <c r="T432" s="163">
        <f t="shared" si="199"/>
        <v>613.0910892552578</v>
      </c>
      <c r="U432" s="44">
        <f t="shared" si="200"/>
        <v>631.4838219329155</v>
      </c>
      <c r="V432" s="161">
        <f>(U432+W432)/2</f>
        <v>652.9420100568495</v>
      </c>
      <c r="W432" s="47">
        <f t="shared" si="202"/>
        <v>674.4001981807836</v>
      </c>
      <c r="X432" s="53">
        <v>8.6</v>
      </c>
      <c r="Y432" s="171">
        <f t="shared" si="203"/>
        <v>649.0266379150478</v>
      </c>
      <c r="Z432" s="51">
        <f t="shared" si="204"/>
        <v>0.9244612854835321</v>
      </c>
      <c r="AA432" s="54">
        <f t="shared" si="205"/>
        <v>0.749563204446107</v>
      </c>
    </row>
    <row r="433" spans="1:27" ht="13.5">
      <c r="A433" s="22" t="s">
        <v>340</v>
      </c>
      <c r="B433" s="70"/>
      <c r="C433" s="69"/>
      <c r="D433" s="67"/>
      <c r="E433" s="67"/>
      <c r="F433" s="67"/>
      <c r="G433" s="67"/>
      <c r="H433" s="67"/>
      <c r="I433" s="67"/>
      <c r="J433" s="67"/>
      <c r="K433" s="75">
        <v>627.5</v>
      </c>
      <c r="L433" s="67"/>
      <c r="M433" s="67"/>
      <c r="N433" s="67"/>
      <c r="O433" s="142"/>
      <c r="P433" s="131">
        <v>42</v>
      </c>
      <c r="Q433" s="167">
        <f t="shared" si="197"/>
        <v>31.962</v>
      </c>
      <c r="R433" s="46">
        <f t="shared" si="198"/>
        <v>565.8536845634932</v>
      </c>
      <c r="S433" s="44">
        <f t="shared" si="206"/>
        <v>577.6423029918993</v>
      </c>
      <c r="T433" s="163">
        <f t="shared" si="199"/>
        <v>589.4309214203055</v>
      </c>
      <c r="U433" s="44">
        <f t="shared" si="200"/>
        <v>607.1138490629146</v>
      </c>
      <c r="V433" s="161">
        <f>(U433+W433)/2</f>
        <v>627.7439313126254</v>
      </c>
      <c r="W433" s="47">
        <f t="shared" si="202"/>
        <v>648.374013562336</v>
      </c>
      <c r="X433" s="53">
        <v>9.4</v>
      </c>
      <c r="Y433" s="171">
        <f t="shared" si="203"/>
        <v>630.30482232319</v>
      </c>
      <c r="Z433" s="51">
        <f t="shared" si="204"/>
        <v>0.9519203705097925</v>
      </c>
      <c r="AA433" s="54">
        <f t="shared" si="205"/>
        <v>0.7718273274403723</v>
      </c>
    </row>
    <row r="434" spans="1:27" ht="13.5">
      <c r="A434" s="22" t="s">
        <v>392</v>
      </c>
      <c r="B434" s="70"/>
      <c r="C434" s="69"/>
      <c r="D434" s="67"/>
      <c r="E434" s="67"/>
      <c r="F434" s="67"/>
      <c r="G434" s="67"/>
      <c r="H434" s="67"/>
      <c r="I434" s="67"/>
      <c r="J434" s="67"/>
      <c r="K434" s="75">
        <v>649.9</v>
      </c>
      <c r="L434" s="67">
        <v>658.1</v>
      </c>
      <c r="M434" s="67">
        <v>660.3</v>
      </c>
      <c r="N434" s="75">
        <v>664</v>
      </c>
      <c r="O434" s="142">
        <v>665.8</v>
      </c>
      <c r="P434" s="131">
        <v>35</v>
      </c>
      <c r="Q434" s="167">
        <f t="shared" si="197"/>
        <v>25.9</v>
      </c>
      <c r="R434" s="46">
        <f t="shared" si="198"/>
        <v>607.3801803608736</v>
      </c>
      <c r="S434" s="44">
        <f t="shared" si="206"/>
        <v>620.0339341183919</v>
      </c>
      <c r="T434" s="163">
        <f t="shared" si="199"/>
        <v>632.6876878759101</v>
      </c>
      <c r="U434" s="44">
        <f t="shared" si="200"/>
        <v>651.6683185121874</v>
      </c>
      <c r="V434" s="161">
        <f>(U434+W434)/2</f>
        <v>673.8123875878443</v>
      </c>
      <c r="W434" s="47">
        <f t="shared" si="202"/>
        <v>695.9564566635012</v>
      </c>
      <c r="X434" s="53">
        <v>8.1</v>
      </c>
      <c r="Y434" s="171">
        <f t="shared" si="203"/>
        <v>661.7795713023024</v>
      </c>
      <c r="Z434" s="51">
        <f t="shared" si="204"/>
        <v>0.9066463003976872</v>
      </c>
      <c r="AA434" s="54">
        <f t="shared" si="205"/>
        <v>0.7351186219440707</v>
      </c>
    </row>
    <row r="435" spans="1:27" ht="13.5">
      <c r="A435" s="22"/>
      <c r="B435" s="68"/>
      <c r="C435" s="69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142"/>
      <c r="P435" s="131"/>
      <c r="Q435" s="167"/>
      <c r="R435" s="46"/>
      <c r="S435" s="44"/>
      <c r="T435" s="163"/>
      <c r="U435" s="44"/>
      <c r="V435" s="161"/>
      <c r="W435" s="47"/>
      <c r="X435" s="53"/>
      <c r="Y435" s="171"/>
      <c r="Z435" s="51"/>
      <c r="AA435" s="54"/>
    </row>
    <row r="436" spans="1:27" ht="13.5">
      <c r="A436" s="22" t="s">
        <v>324</v>
      </c>
      <c r="B436" s="68"/>
      <c r="C436" s="69"/>
      <c r="D436" s="67"/>
      <c r="E436" s="67"/>
      <c r="F436" s="67"/>
      <c r="G436" s="67"/>
      <c r="H436" s="67"/>
      <c r="I436" s="67"/>
      <c r="J436" s="67"/>
      <c r="K436" s="67">
        <v>613.6</v>
      </c>
      <c r="L436" s="67"/>
      <c r="M436" s="67"/>
      <c r="N436" s="67"/>
      <c r="O436" s="142"/>
      <c r="P436" s="131">
        <v>24</v>
      </c>
      <c r="Q436" s="167">
        <f aca="true" t="shared" si="207" ref="Q436:Q464">(0.003*(P436)+0.635)*(P436)</f>
        <v>16.968000000000004</v>
      </c>
      <c r="R436" s="46">
        <f aca="true" t="shared" si="208" ref="R436:R464">3600*0.96/0.74/(SQRT(Q436)+2.6)</f>
        <v>695.061037857068</v>
      </c>
      <c r="S436" s="44">
        <f t="shared" si="206"/>
        <v>709.5414761457569</v>
      </c>
      <c r="T436" s="163">
        <f aca="true" t="shared" si="209" ref="T436:T452">3600/0.74/(SQRT(Q436)+2.6)</f>
        <v>724.0219144344459</v>
      </c>
      <c r="U436" s="44">
        <f aca="true" t="shared" si="210" ref="U436:U452">3600*1.03/0.74/(SQRT(Q436)+2.6)</f>
        <v>745.7425718674792</v>
      </c>
      <c r="V436" s="161">
        <f>(U436+W436)/2</f>
        <v>771.0833388726849</v>
      </c>
      <c r="W436" s="47">
        <f aca="true" t="shared" si="211" ref="W436:W452">3600*1.1/0.74/(SQRT(Q436)+2.6)</f>
        <v>796.4241058778905</v>
      </c>
      <c r="X436" s="53">
        <v>10</v>
      </c>
      <c r="Y436" s="171">
        <f t="shared" si="203"/>
        <v>617.439486552323</v>
      </c>
      <c r="Z436" s="51">
        <f t="shared" si="204"/>
        <v>0.9717551485900227</v>
      </c>
      <c r="AA436" s="54">
        <f t="shared" si="205"/>
        <v>0.7879095799378562</v>
      </c>
    </row>
    <row r="437" spans="1:27" ht="13.5">
      <c r="A437" s="22" t="s">
        <v>461</v>
      </c>
      <c r="B437" s="68"/>
      <c r="C437" s="69"/>
      <c r="D437" s="67"/>
      <c r="E437" s="67"/>
      <c r="F437" s="67"/>
      <c r="G437" s="67"/>
      <c r="H437" s="67"/>
      <c r="I437" s="67"/>
      <c r="J437" s="67"/>
      <c r="K437" s="75">
        <v>575</v>
      </c>
      <c r="L437" s="67"/>
      <c r="M437" s="67"/>
      <c r="N437" s="67"/>
      <c r="O437" s="142"/>
      <c r="P437" s="131">
        <v>30</v>
      </c>
      <c r="Q437" s="167">
        <f t="shared" si="207"/>
        <v>21.75</v>
      </c>
      <c r="R437" s="46">
        <f t="shared" si="208"/>
        <v>642.9611636349883</v>
      </c>
      <c r="S437" s="44">
        <f t="shared" si="206"/>
        <v>656.356187877384</v>
      </c>
      <c r="T437" s="163">
        <f t="shared" si="209"/>
        <v>669.7512121197797</v>
      </c>
      <c r="U437" s="44">
        <f t="shared" si="210"/>
        <v>689.843748483373</v>
      </c>
      <c r="V437" s="161">
        <f>(U437+W437)/2</f>
        <v>713.2850409075653</v>
      </c>
      <c r="W437" s="47">
        <f t="shared" si="211"/>
        <v>736.7263333317576</v>
      </c>
      <c r="X437" s="53">
        <v>11.9</v>
      </c>
      <c r="Y437" s="171">
        <f t="shared" si="203"/>
        <v>582.0042269331544</v>
      </c>
      <c r="Z437" s="51">
        <f t="shared" si="204"/>
        <v>1.0309203477123758</v>
      </c>
      <c r="AA437" s="54">
        <f t="shared" si="205"/>
        <v>0.8358813630100344</v>
      </c>
    </row>
    <row r="438" spans="1:27" ht="13.5">
      <c r="A438" s="22"/>
      <c r="B438" s="68"/>
      <c r="C438" s="69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142"/>
      <c r="P438" s="131"/>
      <c r="Q438" s="167"/>
      <c r="R438" s="46"/>
      <c r="S438" s="44"/>
      <c r="T438" s="163"/>
      <c r="U438" s="44"/>
      <c r="V438" s="161"/>
      <c r="W438" s="47"/>
      <c r="X438" s="53"/>
      <c r="Y438" s="171"/>
      <c r="Z438" s="51"/>
      <c r="AA438" s="54"/>
    </row>
    <row r="439" spans="1:27" ht="13.5">
      <c r="A439" s="22" t="s">
        <v>329</v>
      </c>
      <c r="B439" s="68"/>
      <c r="C439" s="69"/>
      <c r="D439" s="67"/>
      <c r="E439" s="67"/>
      <c r="F439" s="67"/>
      <c r="G439" s="67"/>
      <c r="H439" s="67"/>
      <c r="I439" s="67"/>
      <c r="J439" s="67"/>
      <c r="K439" s="67">
        <v>616.1</v>
      </c>
      <c r="L439" s="67"/>
      <c r="M439" s="67"/>
      <c r="N439" s="67"/>
      <c r="O439" s="142"/>
      <c r="P439" s="131">
        <v>42</v>
      </c>
      <c r="Q439" s="167">
        <f t="shared" si="207"/>
        <v>31.962</v>
      </c>
      <c r="R439" s="46">
        <f t="shared" si="208"/>
        <v>565.8536845634932</v>
      </c>
      <c r="S439" s="44">
        <f t="shared" si="206"/>
        <v>577.6423029918993</v>
      </c>
      <c r="T439" s="163">
        <f t="shared" si="209"/>
        <v>589.4309214203055</v>
      </c>
      <c r="U439" s="44">
        <f t="shared" si="210"/>
        <v>607.1138490629146</v>
      </c>
      <c r="V439" s="161">
        <f>(U439+W439)/2</f>
        <v>627.7439313126254</v>
      </c>
      <c r="W439" s="47">
        <f t="shared" si="211"/>
        <v>648.374013562336</v>
      </c>
      <c r="X439" s="53">
        <v>9.8</v>
      </c>
      <c r="Y439" s="171">
        <f aca="true" t="shared" si="212" ref="Y439:Y464">3600/0.74/(SQRT((X439)*0.85/0.305)+2.6)</f>
        <v>621.6254932695003</v>
      </c>
      <c r="Z439" s="51">
        <f aca="true" t="shared" si="213" ref="Z439:Z464">600/(Y439)</f>
        <v>0.9652113796753107</v>
      </c>
      <c r="AA439" s="54">
        <f aca="true" t="shared" si="214" ref="AA439:AA452">3600/7.4/(Y439)</f>
        <v>0.78260382135836</v>
      </c>
    </row>
    <row r="440" spans="1:27" ht="13.5">
      <c r="A440" s="22"/>
      <c r="B440" s="68"/>
      <c r="C440" s="69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142"/>
      <c r="P440" s="131"/>
      <c r="Q440" s="167"/>
      <c r="R440" s="46"/>
      <c r="S440" s="44"/>
      <c r="T440" s="163"/>
      <c r="U440" s="44"/>
      <c r="V440" s="161"/>
      <c r="W440" s="47"/>
      <c r="X440" s="53"/>
      <c r="Y440" s="171"/>
      <c r="Z440" s="51"/>
      <c r="AA440" s="54"/>
    </row>
    <row r="441" spans="1:27" ht="13.5">
      <c r="A441" s="22" t="s">
        <v>332</v>
      </c>
      <c r="B441" s="68"/>
      <c r="C441" s="69"/>
      <c r="D441" s="67"/>
      <c r="E441" s="67"/>
      <c r="F441" s="67"/>
      <c r="G441" s="67"/>
      <c r="H441" s="67"/>
      <c r="I441" s="67"/>
      <c r="J441" s="67"/>
      <c r="K441" s="67">
        <v>621.6</v>
      </c>
      <c r="L441" s="67">
        <v>625.5</v>
      </c>
      <c r="M441" s="67">
        <v>626.5</v>
      </c>
      <c r="N441" s="67">
        <v>633.8</v>
      </c>
      <c r="O441" s="142">
        <v>648.4</v>
      </c>
      <c r="P441" s="131">
        <v>40</v>
      </c>
      <c r="Q441" s="167">
        <f t="shared" si="207"/>
        <v>30.2</v>
      </c>
      <c r="R441" s="46">
        <f t="shared" si="208"/>
        <v>576.9004480883175</v>
      </c>
      <c r="S441" s="44">
        <f t="shared" si="206"/>
        <v>588.9192074234908</v>
      </c>
      <c r="T441" s="163">
        <f t="shared" si="209"/>
        <v>600.9379667586641</v>
      </c>
      <c r="U441" s="44">
        <f t="shared" si="210"/>
        <v>618.9661057614239</v>
      </c>
      <c r="V441" s="161">
        <f>(U441+W441)/2</f>
        <v>639.9989345979773</v>
      </c>
      <c r="W441" s="47">
        <f t="shared" si="211"/>
        <v>661.0317634345305</v>
      </c>
      <c r="X441" s="53">
        <v>9.6</v>
      </c>
      <c r="Y441" s="171">
        <f t="shared" si="212"/>
        <v>625.9124695988106</v>
      </c>
      <c r="Z441" s="51">
        <f t="shared" si="213"/>
        <v>0.9586004899128793</v>
      </c>
      <c r="AA441" s="54">
        <f t="shared" si="214"/>
        <v>0.777243640469902</v>
      </c>
    </row>
    <row r="442" spans="1:27" ht="13.5">
      <c r="A442" s="22" t="s">
        <v>388</v>
      </c>
      <c r="B442" s="68"/>
      <c r="C442" s="69"/>
      <c r="D442" s="67"/>
      <c r="E442" s="67"/>
      <c r="F442" s="67"/>
      <c r="G442" s="67"/>
      <c r="H442" s="67"/>
      <c r="I442" s="67"/>
      <c r="J442" s="67"/>
      <c r="K442" s="67">
        <v>648.7</v>
      </c>
      <c r="L442" s="67"/>
      <c r="M442" s="67"/>
      <c r="N442" s="67"/>
      <c r="O442" s="142"/>
      <c r="P442" s="131">
        <v>40</v>
      </c>
      <c r="Q442" s="167">
        <f t="shared" si="207"/>
        <v>30.2</v>
      </c>
      <c r="R442" s="46">
        <f t="shared" si="208"/>
        <v>576.9004480883175</v>
      </c>
      <c r="S442" s="44">
        <f t="shared" si="206"/>
        <v>588.9192074234908</v>
      </c>
      <c r="T442" s="163">
        <f t="shared" si="209"/>
        <v>600.9379667586641</v>
      </c>
      <c r="U442" s="44">
        <f t="shared" si="210"/>
        <v>618.9661057614239</v>
      </c>
      <c r="V442" s="161">
        <f>(U442+W442)/2</f>
        <v>639.9989345979773</v>
      </c>
      <c r="W442" s="47">
        <f t="shared" si="211"/>
        <v>661.0317634345305</v>
      </c>
      <c r="X442" s="53">
        <v>8.6</v>
      </c>
      <c r="Y442" s="171">
        <f t="shared" si="212"/>
        <v>649.0266379150478</v>
      </c>
      <c r="Z442" s="51">
        <f t="shared" si="213"/>
        <v>0.9244612854835321</v>
      </c>
      <c r="AA442" s="54">
        <f t="shared" si="214"/>
        <v>0.749563204446107</v>
      </c>
    </row>
    <row r="443" spans="1:27" ht="13.5">
      <c r="A443" s="22" t="s">
        <v>353</v>
      </c>
      <c r="B443" s="68"/>
      <c r="C443" s="69"/>
      <c r="D443" s="67"/>
      <c r="E443" s="67"/>
      <c r="F443" s="67"/>
      <c r="G443" s="67"/>
      <c r="H443" s="67"/>
      <c r="I443" s="67"/>
      <c r="J443" s="67"/>
      <c r="K443" s="67">
        <v>628.8</v>
      </c>
      <c r="L443" s="67"/>
      <c r="M443" s="67"/>
      <c r="N443" s="67"/>
      <c r="O443" s="142"/>
      <c r="P443" s="131">
        <v>37</v>
      </c>
      <c r="Q443" s="167">
        <f t="shared" si="207"/>
        <v>27.602</v>
      </c>
      <c r="R443" s="46">
        <f t="shared" si="208"/>
        <v>594.6540177568963</v>
      </c>
      <c r="S443" s="44">
        <f t="shared" si="206"/>
        <v>607.0426431268318</v>
      </c>
      <c r="T443" s="163">
        <f t="shared" si="209"/>
        <v>619.4312684967671</v>
      </c>
      <c r="U443" s="44">
        <f t="shared" si="210"/>
        <v>638.0142065516701</v>
      </c>
      <c r="V443" s="161">
        <f>(U443+W443)/2</f>
        <v>659.6943009490569</v>
      </c>
      <c r="W443" s="47">
        <f t="shared" si="211"/>
        <v>681.3743953464439</v>
      </c>
      <c r="X443" s="53">
        <v>8.7</v>
      </c>
      <c r="Y443" s="171">
        <f t="shared" si="212"/>
        <v>646.5784975972364</v>
      </c>
      <c r="Z443" s="51">
        <f t="shared" si="213"/>
        <v>0.9279615734665974</v>
      </c>
      <c r="AA443" s="54">
        <f t="shared" si="214"/>
        <v>0.7524012757837275</v>
      </c>
    </row>
    <row r="444" spans="1:27" ht="13.5">
      <c r="A444" s="22" t="s">
        <v>383</v>
      </c>
      <c r="B444" s="68"/>
      <c r="C444" s="69"/>
      <c r="D444" s="67"/>
      <c r="E444" s="67"/>
      <c r="F444" s="67"/>
      <c r="G444" s="67"/>
      <c r="H444" s="67"/>
      <c r="I444" s="67"/>
      <c r="J444" s="67"/>
      <c r="K444" s="67">
        <v>644.5</v>
      </c>
      <c r="L444" s="67"/>
      <c r="M444" s="67"/>
      <c r="N444" s="67"/>
      <c r="O444" s="142"/>
      <c r="P444" s="131">
        <v>33</v>
      </c>
      <c r="Q444" s="167">
        <f t="shared" si="207"/>
        <v>24.222</v>
      </c>
      <c r="R444" s="46">
        <f t="shared" si="208"/>
        <v>620.9156981743184</v>
      </c>
      <c r="S444" s="44">
        <f t="shared" si="206"/>
        <v>633.8514418862834</v>
      </c>
      <c r="T444" s="163">
        <f t="shared" si="209"/>
        <v>646.7871855982484</v>
      </c>
      <c r="U444" s="44">
        <f t="shared" si="210"/>
        <v>666.1908011661958</v>
      </c>
      <c r="V444" s="161">
        <f>(U444+W444)/2</f>
        <v>688.8283526621345</v>
      </c>
      <c r="W444" s="47">
        <f t="shared" si="211"/>
        <v>711.4659041580733</v>
      </c>
      <c r="X444" s="53">
        <v>8.3</v>
      </c>
      <c r="Y444" s="171">
        <f t="shared" si="212"/>
        <v>656.5725900391974</v>
      </c>
      <c r="Z444" s="51">
        <f t="shared" si="213"/>
        <v>0.9138365035375297</v>
      </c>
      <c r="AA444" s="54">
        <f t="shared" si="214"/>
        <v>0.7409485163817807</v>
      </c>
    </row>
    <row r="445" spans="1:27" ht="13.5">
      <c r="A445" s="22"/>
      <c r="B445" s="68"/>
      <c r="C445" s="69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142"/>
      <c r="P445" s="131"/>
      <c r="Q445" s="167"/>
      <c r="R445" s="46"/>
      <c r="S445" s="44"/>
      <c r="T445" s="163"/>
      <c r="U445" s="44"/>
      <c r="V445" s="161"/>
      <c r="W445" s="47"/>
      <c r="X445" s="53"/>
      <c r="Y445" s="171"/>
      <c r="Z445" s="51"/>
      <c r="AA445" s="54"/>
    </row>
    <row r="446" spans="1:27" ht="13.5">
      <c r="A446" s="22" t="s">
        <v>339</v>
      </c>
      <c r="B446" s="68"/>
      <c r="C446" s="69"/>
      <c r="D446" s="67"/>
      <c r="E446" s="67"/>
      <c r="F446" s="67"/>
      <c r="G446" s="67"/>
      <c r="H446" s="67"/>
      <c r="I446" s="67"/>
      <c r="J446" s="67"/>
      <c r="K446" s="67">
        <v>620.5</v>
      </c>
      <c r="L446" s="67"/>
      <c r="M446" s="67"/>
      <c r="N446" s="67"/>
      <c r="O446" s="142"/>
      <c r="P446" s="131">
        <v>41</v>
      </c>
      <c r="Q446" s="167">
        <f t="shared" si="207"/>
        <v>31.078</v>
      </c>
      <c r="R446" s="46">
        <f t="shared" si="208"/>
        <v>571.3033361192181</v>
      </c>
      <c r="S446" s="44">
        <f t="shared" si="206"/>
        <v>583.2054889550352</v>
      </c>
      <c r="T446" s="163">
        <f t="shared" si="209"/>
        <v>595.1076417908522</v>
      </c>
      <c r="U446" s="44">
        <f t="shared" si="210"/>
        <v>612.9608710445779</v>
      </c>
      <c r="V446" s="161">
        <f>(U446+W446)/2</f>
        <v>633.7896385072577</v>
      </c>
      <c r="W446" s="47">
        <f t="shared" si="211"/>
        <v>654.6184059699375</v>
      </c>
      <c r="X446" s="53">
        <v>9.5</v>
      </c>
      <c r="Y446" s="171">
        <f t="shared" si="212"/>
        <v>628.0951876419251</v>
      </c>
      <c r="Z446" s="51">
        <f t="shared" si="213"/>
        <v>0.9552692200247487</v>
      </c>
      <c r="AA446" s="54">
        <f t="shared" si="214"/>
        <v>0.7745426108308773</v>
      </c>
    </row>
    <row r="447" spans="1:27" ht="13.5">
      <c r="A447" s="22" t="s">
        <v>382</v>
      </c>
      <c r="B447" s="68"/>
      <c r="C447" s="69"/>
      <c r="D447" s="67"/>
      <c r="E447" s="67"/>
      <c r="F447" s="67"/>
      <c r="G447" s="67"/>
      <c r="H447" s="67"/>
      <c r="I447" s="67"/>
      <c r="J447" s="67"/>
      <c r="K447" s="67">
        <v>625.3</v>
      </c>
      <c r="L447" s="75">
        <v>642</v>
      </c>
      <c r="M447" s="67"/>
      <c r="N447" s="67"/>
      <c r="O447" s="142"/>
      <c r="P447" s="131">
        <v>37</v>
      </c>
      <c r="Q447" s="167">
        <f t="shared" si="207"/>
        <v>27.602</v>
      </c>
      <c r="R447" s="46">
        <f t="shared" si="208"/>
        <v>594.6540177568963</v>
      </c>
      <c r="S447" s="44">
        <f t="shared" si="206"/>
        <v>607.0426431268318</v>
      </c>
      <c r="T447" s="163">
        <f t="shared" si="209"/>
        <v>619.4312684967671</v>
      </c>
      <c r="U447" s="44">
        <f t="shared" si="210"/>
        <v>638.0142065516701</v>
      </c>
      <c r="V447" s="161">
        <f>(U447+W447)/2</f>
        <v>659.6943009490569</v>
      </c>
      <c r="W447" s="47">
        <f t="shared" si="211"/>
        <v>681.3743953464439</v>
      </c>
      <c r="X447" s="53">
        <v>8.9</v>
      </c>
      <c r="Y447" s="171">
        <f t="shared" si="212"/>
        <v>641.7782823627675</v>
      </c>
      <c r="Z447" s="51">
        <f t="shared" si="213"/>
        <v>0.9349023120430987</v>
      </c>
      <c r="AA447" s="54">
        <f t="shared" si="214"/>
        <v>0.7580289016565664</v>
      </c>
    </row>
    <row r="448" spans="1:27" ht="13.5">
      <c r="A448" s="22"/>
      <c r="B448" s="68"/>
      <c r="C448" s="69"/>
      <c r="D448" s="67"/>
      <c r="E448" s="67"/>
      <c r="F448" s="67"/>
      <c r="G448" s="67"/>
      <c r="H448" s="67"/>
      <c r="I448" s="67"/>
      <c r="J448" s="67"/>
      <c r="K448" s="67"/>
      <c r="L448" s="75"/>
      <c r="M448" s="67"/>
      <c r="N448" s="67"/>
      <c r="O448" s="142"/>
      <c r="P448" s="131"/>
      <c r="Q448" s="167"/>
      <c r="R448" s="46"/>
      <c r="S448" s="44"/>
      <c r="T448" s="163"/>
      <c r="U448" s="44"/>
      <c r="V448" s="161"/>
      <c r="W448" s="47"/>
      <c r="X448" s="53"/>
      <c r="Y448" s="171"/>
      <c r="Z448" s="51"/>
      <c r="AA448" s="54"/>
    </row>
    <row r="449" spans="1:27" ht="13.5">
      <c r="A449" s="135" t="s">
        <v>389</v>
      </c>
      <c r="B449" s="11"/>
      <c r="C449" s="81"/>
      <c r="D449" s="81"/>
      <c r="E449" s="81"/>
      <c r="F449" s="81"/>
      <c r="G449" s="81"/>
      <c r="H449" s="81"/>
      <c r="I449" s="81"/>
      <c r="J449" s="81"/>
      <c r="K449" s="67">
        <v>648.8</v>
      </c>
      <c r="L449" s="75">
        <v>650.1</v>
      </c>
      <c r="M449" s="67">
        <v>653.1</v>
      </c>
      <c r="N449" s="67"/>
      <c r="O449" s="142"/>
      <c r="P449" s="131">
        <v>41.7</v>
      </c>
      <c r="Q449" s="167">
        <f t="shared" si="207"/>
        <v>31.696170000000002</v>
      </c>
      <c r="R449" s="46">
        <f t="shared" si="208"/>
        <v>567.4735188950144</v>
      </c>
      <c r="S449" s="44">
        <f t="shared" si="206"/>
        <v>579.295883871994</v>
      </c>
      <c r="T449" s="163">
        <f t="shared" si="209"/>
        <v>591.1182488489734</v>
      </c>
      <c r="U449" s="44">
        <f t="shared" si="210"/>
        <v>608.8517963144426</v>
      </c>
      <c r="V449" s="161">
        <f>(U449+W449)/2</f>
        <v>629.5409350241566</v>
      </c>
      <c r="W449" s="47">
        <f t="shared" si="211"/>
        <v>650.2300737338708</v>
      </c>
      <c r="X449" s="53">
        <v>8.7</v>
      </c>
      <c r="Y449" s="171">
        <f t="shared" si="212"/>
        <v>646.5784975972364</v>
      </c>
      <c r="Z449" s="51">
        <f t="shared" si="213"/>
        <v>0.9279615734665974</v>
      </c>
      <c r="AA449" s="54">
        <f t="shared" si="214"/>
        <v>0.7524012757837275</v>
      </c>
    </row>
    <row r="450" spans="1:27" ht="13.5">
      <c r="A450" s="135" t="s">
        <v>401</v>
      </c>
      <c r="B450" s="11"/>
      <c r="C450" s="81"/>
      <c r="D450" s="81"/>
      <c r="E450" s="81"/>
      <c r="F450" s="81"/>
      <c r="G450" s="81"/>
      <c r="H450" s="81"/>
      <c r="I450" s="81"/>
      <c r="J450" s="81"/>
      <c r="K450" s="67">
        <v>653.6</v>
      </c>
      <c r="L450" s="75">
        <v>654.6</v>
      </c>
      <c r="M450" s="67">
        <v>655.3</v>
      </c>
      <c r="N450" s="67">
        <v>656.6</v>
      </c>
      <c r="O450" s="142">
        <v>657.9</v>
      </c>
      <c r="P450" s="131">
        <v>40</v>
      </c>
      <c r="Q450" s="167">
        <f t="shared" si="207"/>
        <v>30.2</v>
      </c>
      <c r="R450" s="46">
        <f t="shared" si="208"/>
        <v>576.9004480883175</v>
      </c>
      <c r="S450" s="44">
        <f t="shared" si="206"/>
        <v>588.9192074234908</v>
      </c>
      <c r="T450" s="163">
        <f t="shared" si="209"/>
        <v>600.9379667586641</v>
      </c>
      <c r="U450" s="44">
        <f t="shared" si="210"/>
        <v>618.9661057614239</v>
      </c>
      <c r="V450" s="161">
        <f>(U450+W450)/2</f>
        <v>639.9989345979773</v>
      </c>
      <c r="W450" s="47">
        <f t="shared" si="211"/>
        <v>661.0317634345305</v>
      </c>
      <c r="X450" s="53">
        <v>8.1</v>
      </c>
      <c r="Y450" s="171">
        <f t="shared" si="212"/>
        <v>661.7795713023024</v>
      </c>
      <c r="Z450" s="51">
        <f t="shared" si="213"/>
        <v>0.9066463003976872</v>
      </c>
      <c r="AA450" s="54">
        <f t="shared" si="214"/>
        <v>0.7351186219440707</v>
      </c>
    </row>
    <row r="451" spans="1:27" ht="13.5">
      <c r="A451" s="22"/>
      <c r="B451" s="68"/>
      <c r="C451" s="69"/>
      <c r="D451" s="67"/>
      <c r="E451" s="67"/>
      <c r="F451" s="67"/>
      <c r="G451" s="67"/>
      <c r="H451" s="67"/>
      <c r="I451" s="67"/>
      <c r="J451" s="67"/>
      <c r="K451" s="67"/>
      <c r="L451" s="75"/>
      <c r="M451" s="67"/>
      <c r="N451" s="67"/>
      <c r="O451" s="142"/>
      <c r="P451" s="131"/>
      <c r="Q451" s="167"/>
      <c r="R451" s="46"/>
      <c r="S451" s="44"/>
      <c r="T451" s="163"/>
      <c r="U451" s="44"/>
      <c r="V451" s="161"/>
      <c r="W451" s="47"/>
      <c r="X451" s="53"/>
      <c r="Y451" s="171"/>
      <c r="Z451" s="51"/>
      <c r="AA451" s="54"/>
    </row>
    <row r="452" spans="1:27" ht="13.5">
      <c r="A452" s="22" t="s">
        <v>384</v>
      </c>
      <c r="B452" s="68"/>
      <c r="C452" s="69"/>
      <c r="D452" s="67"/>
      <c r="E452" s="67"/>
      <c r="F452" s="67"/>
      <c r="G452" s="67"/>
      <c r="H452" s="67"/>
      <c r="I452" s="67"/>
      <c r="J452" s="67"/>
      <c r="K452" s="67">
        <v>644.5</v>
      </c>
      <c r="L452" s="75"/>
      <c r="M452" s="67"/>
      <c r="N452" s="67"/>
      <c r="O452" s="142"/>
      <c r="P452" s="131">
        <v>25</v>
      </c>
      <c r="Q452" s="167">
        <f t="shared" si="207"/>
        <v>17.75</v>
      </c>
      <c r="R452" s="46">
        <f t="shared" si="208"/>
        <v>685.486413699032</v>
      </c>
      <c r="S452" s="44">
        <f t="shared" si="206"/>
        <v>699.7673806510952</v>
      </c>
      <c r="T452" s="163">
        <f t="shared" si="209"/>
        <v>714.0483476031584</v>
      </c>
      <c r="U452" s="44">
        <f t="shared" si="210"/>
        <v>735.4697980312532</v>
      </c>
      <c r="V452" s="161">
        <f>(U452+W452)/2</f>
        <v>760.4614901973637</v>
      </c>
      <c r="W452" s="47">
        <f t="shared" si="211"/>
        <v>785.4531823634743</v>
      </c>
      <c r="X452" s="53">
        <v>8.7</v>
      </c>
      <c r="Y452" s="171">
        <f t="shared" si="212"/>
        <v>646.5784975972364</v>
      </c>
      <c r="Z452" s="51">
        <f t="shared" si="213"/>
        <v>0.9279615734665974</v>
      </c>
      <c r="AA452" s="54">
        <f t="shared" si="214"/>
        <v>0.7524012757837275</v>
      </c>
    </row>
    <row r="453" spans="1:27" ht="13.5">
      <c r="A453" s="22"/>
      <c r="B453" s="68"/>
      <c r="C453" s="69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142"/>
      <c r="P453" s="131"/>
      <c r="Q453" s="167"/>
      <c r="R453" s="46"/>
      <c r="S453" s="44"/>
      <c r="T453" s="163"/>
      <c r="U453" s="44"/>
      <c r="V453" s="161"/>
      <c r="W453" s="47"/>
      <c r="X453" s="53"/>
      <c r="Y453" s="171"/>
      <c r="Z453" s="51"/>
      <c r="AA453" s="54"/>
    </row>
    <row r="454" spans="1:27" ht="13.5">
      <c r="A454" s="22" t="s">
        <v>436</v>
      </c>
      <c r="B454" s="68"/>
      <c r="C454" s="69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142"/>
      <c r="P454" s="131">
        <v>33</v>
      </c>
      <c r="Q454" s="167">
        <f t="shared" si="207"/>
        <v>24.222</v>
      </c>
      <c r="R454" s="46">
        <f t="shared" si="208"/>
        <v>620.9156981743184</v>
      </c>
      <c r="S454" s="44">
        <f>(R454+T454)/2</f>
        <v>633.8514418862834</v>
      </c>
      <c r="T454" s="163">
        <f>3600/0.74/(SQRT(Q454)+2.6)</f>
        <v>646.7871855982484</v>
      </c>
      <c r="U454" s="44">
        <f>3600*1.03/0.74/(SQRT(Q454)+2.6)</f>
        <v>666.1908011661958</v>
      </c>
      <c r="V454" s="161">
        <f>(U454+W454)/2</f>
        <v>688.8283526621345</v>
      </c>
      <c r="W454" s="47">
        <f>3600*1.1/0.74/(SQRT(Q454)+2.6)</f>
        <v>711.4659041580733</v>
      </c>
      <c r="X454" s="53">
        <v>6.15</v>
      </c>
      <c r="Y454" s="171">
        <f t="shared" si="212"/>
        <v>721.7933469434699</v>
      </c>
      <c r="Z454" s="51">
        <f t="shared" si="213"/>
        <v>0.8312628573549201</v>
      </c>
      <c r="AA454" s="54">
        <f>3600/7.4/(Y454)</f>
        <v>0.6739969113688541</v>
      </c>
    </row>
    <row r="455" spans="1:27" ht="13.5">
      <c r="A455" s="22"/>
      <c r="B455" s="68"/>
      <c r="C455" s="69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142"/>
      <c r="P455" s="148"/>
      <c r="Q455" s="168"/>
      <c r="R455" s="149"/>
      <c r="S455" s="44"/>
      <c r="T455" s="166"/>
      <c r="U455" s="150"/>
      <c r="V455" s="161"/>
      <c r="W455" s="151"/>
      <c r="X455" s="175"/>
      <c r="Y455" s="172"/>
      <c r="Z455" s="176"/>
      <c r="AA455" s="174"/>
    </row>
    <row r="456" spans="1:27" ht="13.5">
      <c r="A456" s="22" t="s">
        <v>447</v>
      </c>
      <c r="B456" s="68"/>
      <c r="C456" s="69"/>
      <c r="D456" s="67"/>
      <c r="E456" s="67">
        <v>540</v>
      </c>
      <c r="F456" s="67">
        <v>536</v>
      </c>
      <c r="G456" s="67"/>
      <c r="H456" s="67"/>
      <c r="I456" s="67"/>
      <c r="J456" s="67"/>
      <c r="K456" s="67"/>
      <c r="L456" s="67"/>
      <c r="M456" s="67"/>
      <c r="N456" s="67"/>
      <c r="O456" s="142"/>
      <c r="P456" s="131">
        <v>45</v>
      </c>
      <c r="Q456" s="167">
        <f t="shared" si="207"/>
        <v>34.65</v>
      </c>
      <c r="R456" s="46">
        <f t="shared" si="208"/>
        <v>550.3224545840034</v>
      </c>
      <c r="S456" s="44">
        <f>(R456+T456)/2</f>
        <v>561.7875057211702</v>
      </c>
      <c r="T456" s="163">
        <f>3600/0.74/(SQRT(Q456)+2.6)</f>
        <v>573.2525568583369</v>
      </c>
      <c r="U456" s="44">
        <f>3600*1.03/0.74/(SQRT(Q456)+2.6)</f>
        <v>590.450133564087</v>
      </c>
      <c r="V456" s="161">
        <f>(U456+W456)/2</f>
        <v>610.5139730541288</v>
      </c>
      <c r="W456" s="47">
        <f>3600*1.1/0.74/(SQRT(Q456)+2.6)</f>
        <v>630.5778125441706</v>
      </c>
      <c r="X456" s="53">
        <v>14.75</v>
      </c>
      <c r="Y456" s="171">
        <f t="shared" si="212"/>
        <v>539.8543513882822</v>
      </c>
      <c r="Z456" s="51">
        <f t="shared" si="213"/>
        <v>1.111410880466274</v>
      </c>
      <c r="AA456" s="54">
        <f>3600/7.4/(Y456)</f>
        <v>0.9011439571348167</v>
      </c>
    </row>
    <row r="457" spans="1:27" ht="13.5">
      <c r="A457" s="22"/>
      <c r="B457" s="68"/>
      <c r="C457" s="69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142"/>
      <c r="P457" s="148"/>
      <c r="Q457" s="168"/>
      <c r="R457" s="149"/>
      <c r="S457" s="44"/>
      <c r="T457" s="166"/>
      <c r="U457" s="150"/>
      <c r="V457" s="161"/>
      <c r="W457" s="151"/>
      <c r="X457" s="175"/>
      <c r="Y457" s="172"/>
      <c r="Z457" s="176"/>
      <c r="AA457" s="174"/>
    </row>
    <row r="458" spans="1:27" ht="13.5">
      <c r="A458" s="22" t="s">
        <v>448</v>
      </c>
      <c r="B458" s="68"/>
      <c r="C458" s="69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142"/>
      <c r="P458" s="131">
        <v>34</v>
      </c>
      <c r="Q458" s="167">
        <f t="shared" si="207"/>
        <v>25.058</v>
      </c>
      <c r="R458" s="46">
        <f t="shared" si="208"/>
        <v>614.0409074010907</v>
      </c>
      <c r="S458" s="44">
        <f aca="true" t="shared" si="215" ref="S458:S464">(R458+T458)/2</f>
        <v>626.8334263052802</v>
      </c>
      <c r="T458" s="163">
        <f aca="true" t="shared" si="216" ref="T458:T464">3600/0.74/(SQRT(Q458)+2.6)</f>
        <v>639.6259452094696</v>
      </c>
      <c r="U458" s="44">
        <f aca="true" t="shared" si="217" ref="U458:U464">3600*1.03/0.74/(SQRT(Q458)+2.6)</f>
        <v>658.8147235657538</v>
      </c>
      <c r="V458" s="161">
        <f aca="true" t="shared" si="218" ref="V458:V464">(U458+W458)/2</f>
        <v>681.2016316480851</v>
      </c>
      <c r="W458" s="47">
        <f aca="true" t="shared" si="219" ref="W458:W464">3600*1.1/0.74/(SQRT(Q458)+2.6)</f>
        <v>703.5885397304166</v>
      </c>
      <c r="X458" s="53">
        <v>7.4</v>
      </c>
      <c r="Y458" s="171">
        <f t="shared" si="212"/>
        <v>681.2343666137984</v>
      </c>
      <c r="Z458" s="51">
        <f t="shared" si="213"/>
        <v>0.8807541565796381</v>
      </c>
      <c r="AA458" s="54">
        <f aca="true" t="shared" si="220" ref="AA458:AA464">3600/7.4/(Y458)</f>
        <v>0.7141249918213282</v>
      </c>
    </row>
    <row r="459" spans="1:27" ht="13.5">
      <c r="A459" s="22" t="s">
        <v>449</v>
      </c>
      <c r="B459" s="68"/>
      <c r="C459" s="69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142"/>
      <c r="P459" s="131">
        <v>28</v>
      </c>
      <c r="Q459" s="167">
        <f t="shared" si="207"/>
        <v>20.131999999999998</v>
      </c>
      <c r="R459" s="46">
        <f t="shared" si="208"/>
        <v>659.0032618477661</v>
      </c>
      <c r="S459" s="44">
        <f t="shared" si="215"/>
        <v>672.7324964695946</v>
      </c>
      <c r="T459" s="163">
        <f t="shared" si="216"/>
        <v>686.4617310914231</v>
      </c>
      <c r="U459" s="44">
        <f t="shared" si="217"/>
        <v>707.0555830241658</v>
      </c>
      <c r="V459" s="161">
        <f t="shared" si="218"/>
        <v>731.0817436123656</v>
      </c>
      <c r="W459" s="47">
        <f t="shared" si="219"/>
        <v>755.1079042005654</v>
      </c>
      <c r="X459" s="53">
        <v>5.8</v>
      </c>
      <c r="Y459" s="171">
        <f t="shared" si="212"/>
        <v>734.8250528055387</v>
      </c>
      <c r="Z459" s="51">
        <f t="shared" si="213"/>
        <v>0.8165208816836321</v>
      </c>
      <c r="AA459" s="54">
        <f t="shared" si="220"/>
        <v>0.6620439581218639</v>
      </c>
    </row>
    <row r="460" spans="1:27" ht="13.5">
      <c r="A460" s="22" t="s">
        <v>450</v>
      </c>
      <c r="B460" s="68"/>
      <c r="C460" s="69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142"/>
      <c r="P460" s="131">
        <v>36</v>
      </c>
      <c r="Q460" s="167">
        <f t="shared" si="207"/>
        <v>26.748</v>
      </c>
      <c r="R460" s="46">
        <f t="shared" si="208"/>
        <v>600.9215507079336</v>
      </c>
      <c r="S460" s="44">
        <f t="shared" si="215"/>
        <v>613.4407496810156</v>
      </c>
      <c r="T460" s="163">
        <f t="shared" si="216"/>
        <v>625.9599486540976</v>
      </c>
      <c r="U460" s="44">
        <f t="shared" si="217"/>
        <v>644.7387471137205</v>
      </c>
      <c r="V460" s="161">
        <f t="shared" si="218"/>
        <v>666.647345316614</v>
      </c>
      <c r="W460" s="47">
        <f t="shared" si="219"/>
        <v>688.5559435195074</v>
      </c>
      <c r="X460" s="53">
        <v>7.6</v>
      </c>
      <c r="Y460" s="171">
        <f t="shared" si="212"/>
        <v>675.4684362787127</v>
      </c>
      <c r="Z460" s="51">
        <f t="shared" si="213"/>
        <v>0.8882724458681104</v>
      </c>
      <c r="AA460" s="54">
        <f t="shared" si="220"/>
        <v>0.7202209020552246</v>
      </c>
    </row>
    <row r="461" spans="1:27" ht="13.5">
      <c r="A461" s="22" t="s">
        <v>455</v>
      </c>
      <c r="B461" s="68"/>
      <c r="C461" s="69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142"/>
      <c r="P461" s="131">
        <v>32</v>
      </c>
      <c r="Q461" s="167">
        <f t="shared" si="207"/>
        <v>23.392</v>
      </c>
      <c r="R461" s="46">
        <f t="shared" si="208"/>
        <v>628.0176005788386</v>
      </c>
      <c r="S461" s="44">
        <f t="shared" si="215"/>
        <v>641.1013005908977</v>
      </c>
      <c r="T461" s="163">
        <f t="shared" si="216"/>
        <v>654.1850006029568</v>
      </c>
      <c r="U461" s="44">
        <f t="shared" si="217"/>
        <v>673.8105506210455</v>
      </c>
      <c r="V461" s="161">
        <f t="shared" si="218"/>
        <v>696.7070256421491</v>
      </c>
      <c r="W461" s="47">
        <f t="shared" si="219"/>
        <v>719.6035006632526</v>
      </c>
      <c r="X461" s="53">
        <v>6.7</v>
      </c>
      <c r="Y461" s="171">
        <f t="shared" si="212"/>
        <v>702.9007655747236</v>
      </c>
      <c r="Z461" s="51">
        <f t="shared" si="213"/>
        <v>0.8536055576912237</v>
      </c>
      <c r="AA461" s="54">
        <f t="shared" si="220"/>
        <v>0.6921126143442354</v>
      </c>
    </row>
    <row r="462" spans="1:27" ht="13.5">
      <c r="A462" s="22" t="s">
        <v>456</v>
      </c>
      <c r="B462" s="68"/>
      <c r="C462" s="69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142"/>
      <c r="P462" s="131">
        <v>32</v>
      </c>
      <c r="Q462" s="167">
        <f t="shared" si="207"/>
        <v>23.392</v>
      </c>
      <c r="R462" s="46">
        <f t="shared" si="208"/>
        <v>628.0176005788386</v>
      </c>
      <c r="S462" s="44">
        <f t="shared" si="215"/>
        <v>641.1013005908977</v>
      </c>
      <c r="T462" s="163">
        <f t="shared" si="216"/>
        <v>654.1850006029568</v>
      </c>
      <c r="U462" s="44">
        <f t="shared" si="217"/>
        <v>673.8105506210455</v>
      </c>
      <c r="V462" s="161">
        <f t="shared" si="218"/>
        <v>696.7070256421491</v>
      </c>
      <c r="W462" s="47">
        <f t="shared" si="219"/>
        <v>719.6035006632526</v>
      </c>
      <c r="X462" s="53">
        <v>6.5</v>
      </c>
      <c r="Y462" s="171">
        <f t="shared" si="212"/>
        <v>709.5629121239248</v>
      </c>
      <c r="Z462" s="51">
        <f t="shared" si="213"/>
        <v>0.8455909824881185</v>
      </c>
      <c r="AA462" s="54">
        <f t="shared" si="220"/>
        <v>0.6856143101255014</v>
      </c>
    </row>
    <row r="463" spans="1:27" ht="13.5">
      <c r="A463" s="22" t="s">
        <v>457</v>
      </c>
      <c r="B463" s="68"/>
      <c r="C463" s="69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142"/>
      <c r="P463" s="131">
        <v>34</v>
      </c>
      <c r="Q463" s="167">
        <f t="shared" si="207"/>
        <v>25.058</v>
      </c>
      <c r="R463" s="46">
        <f t="shared" si="208"/>
        <v>614.0409074010907</v>
      </c>
      <c r="S463" s="44">
        <f t="shared" si="215"/>
        <v>626.8334263052802</v>
      </c>
      <c r="T463" s="163">
        <f t="shared" si="216"/>
        <v>639.6259452094696</v>
      </c>
      <c r="U463" s="44">
        <f t="shared" si="217"/>
        <v>658.8147235657538</v>
      </c>
      <c r="V463" s="161">
        <f t="shared" si="218"/>
        <v>681.2016316480851</v>
      </c>
      <c r="W463" s="47">
        <f t="shared" si="219"/>
        <v>703.5885397304166</v>
      </c>
      <c r="X463" s="53">
        <v>6.8</v>
      </c>
      <c r="Y463" s="171">
        <f t="shared" si="212"/>
        <v>699.6529858442375</v>
      </c>
      <c r="Z463" s="51">
        <f t="shared" si="213"/>
        <v>0.8575679831852772</v>
      </c>
      <c r="AA463" s="54">
        <f t="shared" si="220"/>
        <v>0.6953253917718463</v>
      </c>
    </row>
    <row r="464" spans="1:27" ht="13.5">
      <c r="A464" s="22" t="s">
        <v>458</v>
      </c>
      <c r="B464" s="68"/>
      <c r="C464" s="69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142"/>
      <c r="P464" s="131">
        <v>26</v>
      </c>
      <c r="Q464" s="167">
        <f t="shared" si="207"/>
        <v>18.538</v>
      </c>
      <c r="R464" s="46">
        <f t="shared" si="208"/>
        <v>676.3040574733707</v>
      </c>
      <c r="S464" s="44">
        <f t="shared" si="215"/>
        <v>690.3937253373992</v>
      </c>
      <c r="T464" s="163">
        <f t="shared" si="216"/>
        <v>704.4833932014278</v>
      </c>
      <c r="U464" s="44">
        <f t="shared" si="217"/>
        <v>725.6178949974707</v>
      </c>
      <c r="V464" s="161">
        <f t="shared" si="218"/>
        <v>750.2748137595206</v>
      </c>
      <c r="W464" s="47">
        <f t="shared" si="219"/>
        <v>774.9317325215707</v>
      </c>
      <c r="X464" s="53">
        <v>6.7</v>
      </c>
      <c r="Y464" s="171">
        <f t="shared" si="212"/>
        <v>702.9007655747236</v>
      </c>
      <c r="Z464" s="51">
        <f t="shared" si="213"/>
        <v>0.8536055576912237</v>
      </c>
      <c r="AA464" s="54">
        <f t="shared" si="220"/>
        <v>0.6921126143442354</v>
      </c>
    </row>
    <row r="465" spans="1:27" ht="13.5">
      <c r="A465" s="22"/>
      <c r="B465" s="68"/>
      <c r="C465" s="69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142"/>
      <c r="P465" s="148"/>
      <c r="Q465" s="168"/>
      <c r="R465" s="149"/>
      <c r="S465" s="44"/>
      <c r="T465" s="166"/>
      <c r="U465" s="150"/>
      <c r="V465" s="161"/>
      <c r="W465" s="151"/>
      <c r="X465" s="175"/>
      <c r="Y465" s="172"/>
      <c r="Z465" s="176"/>
      <c r="AA465" s="174"/>
    </row>
    <row r="466" ht="22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</sheetData>
  <mergeCells count="1">
    <mergeCell ref="A1:X2"/>
  </mergeCells>
  <printOptions/>
  <pageMargins left="0.8661417322834646" right="0" top="0.71" bottom="0.34" header="0.5118110236220472" footer="0.49"/>
  <pageSetup horizontalDpi="600" verticalDpi="600" orientation="landscape" paperSize="9" scale="94" r:id="rId1"/>
  <headerFooter alignWithMargins="0">
    <oddHeader>&amp;R&amp;Pページ</oddHeader>
  </headerFooter>
  <rowBreaks count="2" manualBreakCount="2">
    <brk id="423" max="26" man="1"/>
    <brk id="465" max="26" man="1"/>
  </rowBreaks>
  <colBreaks count="1" manualBreakCount="1">
    <brk id="27" max="4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5"/>
  <sheetViews>
    <sheetView view="pageBreakPreview" zoomScaleSheetLayoutView="100" workbookViewId="0" topLeftCell="A115">
      <selection activeCell="I22" sqref="I22"/>
    </sheetView>
  </sheetViews>
  <sheetFormatPr defaultColWidth="9.00390625" defaultRowHeight="13.5"/>
  <cols>
    <col min="1" max="1" width="9.125" style="13" customWidth="1"/>
    <col min="2" max="3" width="9.25390625" style="0" customWidth="1"/>
    <col min="4" max="4" width="9.125" style="0" customWidth="1"/>
    <col min="5" max="5" width="9.25390625" style="0" customWidth="1"/>
    <col min="6" max="9" width="9.125" style="0" customWidth="1"/>
  </cols>
  <sheetData>
    <row r="1" spans="1:9" ht="14.25" customHeight="1">
      <c r="A1" s="108"/>
      <c r="B1" s="222" t="s">
        <v>38</v>
      </c>
      <c r="C1" s="222"/>
      <c r="D1" s="222"/>
      <c r="E1" s="222"/>
      <c r="F1" s="222"/>
      <c r="G1" s="222"/>
      <c r="H1" s="222"/>
      <c r="I1" s="114" t="s">
        <v>39</v>
      </c>
    </row>
    <row r="2" spans="1:9" ht="13.5" customHeight="1">
      <c r="A2" s="109"/>
      <c r="B2" s="223"/>
      <c r="C2" s="223"/>
      <c r="D2" s="223"/>
      <c r="E2" s="223"/>
      <c r="F2" s="223"/>
      <c r="G2" s="223"/>
      <c r="H2" s="223"/>
      <c r="I2" s="115"/>
    </row>
    <row r="3" spans="1:9" ht="13.5" customHeight="1">
      <c r="A3" s="109"/>
      <c r="B3" s="224" t="s">
        <v>3</v>
      </c>
      <c r="C3" s="224"/>
      <c r="D3" s="224"/>
      <c r="E3" s="224"/>
      <c r="F3" s="224"/>
      <c r="G3" s="224"/>
      <c r="H3" s="224"/>
      <c r="I3" s="115"/>
    </row>
    <row r="4" spans="1:9" ht="13.5" customHeight="1">
      <c r="A4" s="109"/>
      <c r="B4" s="224"/>
      <c r="C4" s="224"/>
      <c r="D4" s="224"/>
      <c r="E4" s="224"/>
      <c r="F4" s="224"/>
      <c r="G4" s="224"/>
      <c r="H4" s="224"/>
      <c r="I4" s="115"/>
    </row>
    <row r="5" spans="1:9" ht="13.5" customHeight="1">
      <c r="A5" s="177"/>
      <c r="B5" s="138"/>
      <c r="C5" s="178"/>
      <c r="D5" s="178"/>
      <c r="E5" s="178"/>
      <c r="F5" s="178" t="s">
        <v>438</v>
      </c>
      <c r="G5" s="178"/>
      <c r="H5" s="178"/>
      <c r="I5" s="179"/>
    </row>
    <row r="6" spans="1:9" ht="13.5">
      <c r="A6" s="177"/>
      <c r="B6" s="138"/>
      <c r="C6" s="138"/>
      <c r="D6" s="138"/>
      <c r="E6" s="138"/>
      <c r="F6" s="138" t="s">
        <v>439</v>
      </c>
      <c r="G6" s="138"/>
      <c r="H6" s="138"/>
      <c r="I6" s="179"/>
    </row>
    <row r="7" spans="1:9" ht="13.5">
      <c r="A7" s="110" t="s">
        <v>40</v>
      </c>
      <c r="B7" t="s">
        <v>41</v>
      </c>
      <c r="I7" s="115"/>
    </row>
    <row r="8" spans="1:9" ht="13.5">
      <c r="A8" s="109"/>
      <c r="I8" s="115"/>
    </row>
    <row r="9" spans="1:9" ht="13.5">
      <c r="A9" s="109"/>
      <c r="C9" t="s">
        <v>42</v>
      </c>
      <c r="I9" s="115"/>
    </row>
    <row r="10" spans="1:9" ht="13.5">
      <c r="A10" s="109"/>
      <c r="I10" s="115"/>
    </row>
    <row r="11" spans="1:9" ht="13.5">
      <c r="A11" s="109"/>
      <c r="C11" t="s">
        <v>43</v>
      </c>
      <c r="G11" t="s">
        <v>44</v>
      </c>
      <c r="I11" s="115"/>
    </row>
    <row r="12" spans="1:9" ht="13.5">
      <c r="A12" s="109"/>
      <c r="G12" t="s">
        <v>437</v>
      </c>
      <c r="I12" s="115"/>
    </row>
    <row r="13" spans="1:9" ht="13.5">
      <c r="A13" s="109"/>
      <c r="C13" t="s">
        <v>45</v>
      </c>
      <c r="I13" s="115"/>
    </row>
    <row r="14" spans="1:9" ht="13.5">
      <c r="A14" s="109"/>
      <c r="G14" s="121" t="s">
        <v>440</v>
      </c>
      <c r="I14" s="115"/>
    </row>
    <row r="15" spans="1:9" ht="13.5">
      <c r="A15" s="109"/>
      <c r="C15" t="s">
        <v>46</v>
      </c>
      <c r="G15" s="121" t="s">
        <v>441</v>
      </c>
      <c r="I15" s="115"/>
    </row>
    <row r="16" spans="1:9" ht="13.5">
      <c r="A16" s="109"/>
      <c r="G16" s="121" t="s">
        <v>442</v>
      </c>
      <c r="I16" s="115"/>
    </row>
    <row r="17" spans="1:9" ht="13.5">
      <c r="A17" s="109"/>
      <c r="C17" t="s">
        <v>47</v>
      </c>
      <c r="G17" s="121" t="s">
        <v>443</v>
      </c>
      <c r="I17" s="115"/>
    </row>
    <row r="18" spans="1:9" ht="13.5">
      <c r="A18" s="109"/>
      <c r="G18" s="121" t="s">
        <v>444</v>
      </c>
      <c r="I18" s="115"/>
    </row>
    <row r="19" spans="1:9" ht="13.5">
      <c r="A19" s="109"/>
      <c r="I19" s="115"/>
    </row>
    <row r="20" spans="1:9" ht="13.5">
      <c r="A20" s="110" t="s">
        <v>7</v>
      </c>
      <c r="B20" t="s">
        <v>8</v>
      </c>
      <c r="I20" s="115"/>
    </row>
    <row r="21" spans="1:9" ht="13.5">
      <c r="A21" s="109"/>
      <c r="I21" s="115"/>
    </row>
    <row r="22" spans="1:9" ht="13.5">
      <c r="A22" s="109"/>
      <c r="C22" t="s">
        <v>9</v>
      </c>
      <c r="G22" t="s">
        <v>10</v>
      </c>
      <c r="I22" s="115"/>
    </row>
    <row r="23" spans="1:9" ht="13.5">
      <c r="A23" s="109"/>
      <c r="G23" t="s">
        <v>437</v>
      </c>
      <c r="I23" s="115"/>
    </row>
    <row r="24" spans="1:9" ht="13.5">
      <c r="A24" s="109"/>
      <c r="C24" t="s">
        <v>11</v>
      </c>
      <c r="I24" s="115"/>
    </row>
    <row r="25" spans="1:9" ht="13.5">
      <c r="A25" s="109"/>
      <c r="I25" s="115"/>
    </row>
    <row r="26" spans="1:9" ht="13.5">
      <c r="A26" s="109"/>
      <c r="C26" t="s">
        <v>12</v>
      </c>
      <c r="I26" s="115"/>
    </row>
    <row r="27" spans="1:9" ht="13.5">
      <c r="A27" s="109"/>
      <c r="I27" s="115"/>
    </row>
    <row r="28" spans="1:9" ht="13.5">
      <c r="A28" s="109"/>
      <c r="I28" s="115"/>
    </row>
    <row r="29" spans="1:9" ht="13.5">
      <c r="A29" s="110" t="s">
        <v>7</v>
      </c>
      <c r="B29" t="s">
        <v>13</v>
      </c>
      <c r="I29" s="115"/>
    </row>
    <row r="30" spans="1:9" ht="13.5">
      <c r="A30" s="109"/>
      <c r="I30" s="115"/>
    </row>
    <row r="31" spans="1:9" ht="13.5">
      <c r="A31" s="109"/>
      <c r="C31" t="s">
        <v>48</v>
      </c>
      <c r="G31" t="s">
        <v>14</v>
      </c>
      <c r="I31" s="115"/>
    </row>
    <row r="32" spans="1:9" ht="13.5">
      <c r="A32" s="109"/>
      <c r="I32" s="115"/>
    </row>
    <row r="33" spans="1:9" ht="13.5">
      <c r="A33" s="109"/>
      <c r="C33" t="s">
        <v>49</v>
      </c>
      <c r="I33" s="115"/>
    </row>
    <row r="34" spans="1:9" ht="13.5">
      <c r="A34" s="109"/>
      <c r="I34" s="115"/>
    </row>
    <row r="35" spans="1:9" ht="13.5">
      <c r="A35" s="109"/>
      <c r="C35" t="s">
        <v>50</v>
      </c>
      <c r="I35" s="115"/>
    </row>
    <row r="36" spans="1:9" ht="13.5">
      <c r="A36" s="109"/>
      <c r="C36" t="s">
        <v>51</v>
      </c>
      <c r="I36" s="115"/>
    </row>
    <row r="37" spans="1:9" ht="13.5">
      <c r="A37" s="109"/>
      <c r="G37" t="s">
        <v>10</v>
      </c>
      <c r="I37" s="115"/>
    </row>
    <row r="38" spans="1:9" ht="13.5">
      <c r="A38" s="110"/>
      <c r="C38" t="s">
        <v>15</v>
      </c>
      <c r="G38" t="s">
        <v>437</v>
      </c>
      <c r="I38" s="115"/>
    </row>
    <row r="39" spans="1:9" ht="13.5">
      <c r="A39" s="109"/>
      <c r="I39" s="115"/>
    </row>
    <row r="40" spans="1:9" ht="13.5">
      <c r="A40" s="110" t="s">
        <v>7</v>
      </c>
      <c r="B40" t="s">
        <v>16</v>
      </c>
      <c r="I40" s="115"/>
    </row>
    <row r="41" spans="1:9" ht="13.5">
      <c r="A41" s="109"/>
      <c r="I41" s="115"/>
    </row>
    <row r="42" spans="1:9" ht="13.5">
      <c r="A42" s="109"/>
      <c r="C42" t="s">
        <v>17</v>
      </c>
      <c r="G42" t="s">
        <v>18</v>
      </c>
      <c r="I42" s="115"/>
    </row>
    <row r="43" spans="1:9" ht="13.5">
      <c r="A43" s="109"/>
      <c r="I43" s="115"/>
    </row>
    <row r="44" spans="1:9" ht="13.5">
      <c r="A44" s="109"/>
      <c r="I44" s="115"/>
    </row>
    <row r="45" spans="1:9" ht="13.5">
      <c r="A45" s="110" t="s">
        <v>7</v>
      </c>
      <c r="B45" t="s">
        <v>19</v>
      </c>
      <c r="I45" s="115"/>
    </row>
    <row r="46" spans="1:9" ht="13.5">
      <c r="A46" s="109"/>
      <c r="G46" t="s">
        <v>10</v>
      </c>
      <c r="I46" s="115"/>
    </row>
    <row r="47" spans="1:9" ht="13.5">
      <c r="A47" s="109"/>
      <c r="C47" t="s">
        <v>20</v>
      </c>
      <c r="G47" t="s">
        <v>437</v>
      </c>
      <c r="I47" s="115"/>
    </row>
    <row r="48" spans="1:9" ht="13.5">
      <c r="A48" s="109"/>
      <c r="I48" s="115"/>
    </row>
    <row r="49" spans="1:9" ht="13.5">
      <c r="A49" s="109"/>
      <c r="C49" t="s">
        <v>21</v>
      </c>
      <c r="I49" s="115"/>
    </row>
    <row r="50" spans="1:9" ht="13.5">
      <c r="A50" s="109"/>
      <c r="I50" s="115"/>
    </row>
    <row r="51" spans="1:9" ht="13.5">
      <c r="A51" s="109"/>
      <c r="I51" s="115"/>
    </row>
    <row r="52" spans="1:9" ht="13.5">
      <c r="A52" s="110" t="s">
        <v>7</v>
      </c>
      <c r="B52" t="s">
        <v>22</v>
      </c>
      <c r="I52" s="115"/>
    </row>
    <row r="53" spans="1:9" ht="13.5">
      <c r="A53" s="109"/>
      <c r="I53" s="115"/>
    </row>
    <row r="54" spans="1:9" ht="13.5">
      <c r="A54" s="109"/>
      <c r="C54" t="s">
        <v>23</v>
      </c>
      <c r="I54" s="115"/>
    </row>
    <row r="55" spans="1:9" ht="13.5">
      <c r="A55" s="109"/>
      <c r="I55" s="115"/>
    </row>
    <row r="56" spans="1:9" ht="13.5">
      <c r="A56" s="111"/>
      <c r="B56" s="112"/>
      <c r="C56" s="112"/>
      <c r="D56" s="112"/>
      <c r="E56" s="112"/>
      <c r="F56" s="112"/>
      <c r="G56" s="112"/>
      <c r="H56" s="112"/>
      <c r="I56" s="113"/>
    </row>
    <row r="57" spans="2:9" ht="13.5">
      <c r="B57" s="221" t="s">
        <v>52</v>
      </c>
      <c r="C57" s="221"/>
      <c r="D57" s="221"/>
      <c r="E57" s="221"/>
      <c r="F57" s="221"/>
      <c r="G57" s="221"/>
      <c r="H57" s="32"/>
      <c r="I57" s="1" t="s">
        <v>24</v>
      </c>
    </row>
    <row r="58" spans="1:9" ht="13.5">
      <c r="A58" s="14" t="s">
        <v>25</v>
      </c>
      <c r="B58" s="4" t="s">
        <v>53</v>
      </c>
      <c r="C58" s="5" t="s">
        <v>26</v>
      </c>
      <c r="D58" s="3" t="s">
        <v>25</v>
      </c>
      <c r="E58" s="4" t="s">
        <v>53</v>
      </c>
      <c r="F58" s="7" t="s">
        <v>26</v>
      </c>
      <c r="G58" s="3" t="s">
        <v>25</v>
      </c>
      <c r="H58" s="4" t="s">
        <v>53</v>
      </c>
      <c r="I58" s="8" t="s">
        <v>26</v>
      </c>
    </row>
    <row r="59" spans="1:9" ht="13.5">
      <c r="A59" s="20">
        <v>4.8</v>
      </c>
      <c r="B59" s="2">
        <f aca="true" t="shared" si="0" ref="B59:B90">SUM(A59*0.85/0.305)</f>
        <v>13.37704918032787</v>
      </c>
      <c r="C59" s="87">
        <f aca="true" t="shared" si="1" ref="C59:C90">3600/0.74/(SQRT(B59)+2.6)</f>
        <v>777.4498101108895</v>
      </c>
      <c r="D59" s="29">
        <v>7.5</v>
      </c>
      <c r="E59" s="2">
        <f aca="true" t="shared" si="2" ref="E59:E90">SUM(D59*0.85/0.305)</f>
        <v>20.901639344262296</v>
      </c>
      <c r="F59" s="87">
        <f aca="true" t="shared" si="3" ref="F59:F90">3600/0.74/(SQRT(E59)+2.6)</f>
        <v>678.3295390699958</v>
      </c>
      <c r="G59" s="31">
        <v>10.2</v>
      </c>
      <c r="H59" s="25">
        <f aca="true" t="shared" si="4" ref="H59:H90">SUM(G59*0.85/0.305)</f>
        <v>28.426229508196723</v>
      </c>
      <c r="I59" s="83">
        <f aca="true" t="shared" si="5" ref="I59:I90">3600/0.74/(SQRT(H59)+2.6)</f>
        <v>613.3503050941115</v>
      </c>
    </row>
    <row r="60" spans="1:9" ht="13.5">
      <c r="A60" s="16">
        <v>4.85</v>
      </c>
      <c r="B60" s="2">
        <f t="shared" si="0"/>
        <v>13.51639344262295</v>
      </c>
      <c r="C60" s="87">
        <f t="shared" si="1"/>
        <v>775.0963349741936</v>
      </c>
      <c r="D60" s="30">
        <v>7.55</v>
      </c>
      <c r="E60" s="2">
        <f t="shared" si="2"/>
        <v>21.040983606557376</v>
      </c>
      <c r="F60" s="87">
        <f t="shared" si="3"/>
        <v>676.8935958984832</v>
      </c>
      <c r="G60" s="31">
        <v>10.25</v>
      </c>
      <c r="H60" s="25">
        <f t="shared" si="4"/>
        <v>28.565573770491806</v>
      </c>
      <c r="I60" s="83">
        <f t="shared" si="5"/>
        <v>612.3426763435875</v>
      </c>
    </row>
    <row r="61" spans="1:9" ht="13.5">
      <c r="A61" s="16">
        <v>4.9</v>
      </c>
      <c r="B61" s="2">
        <f t="shared" si="0"/>
        <v>13.655737704918034</v>
      </c>
      <c r="C61" s="87">
        <f t="shared" si="1"/>
        <v>772.7690568055651</v>
      </c>
      <c r="D61" s="30">
        <v>7.6</v>
      </c>
      <c r="E61" s="2">
        <f t="shared" si="2"/>
        <v>21.18032786885246</v>
      </c>
      <c r="F61" s="87">
        <f t="shared" si="3"/>
        <v>675.4684362787127</v>
      </c>
      <c r="G61" s="31">
        <v>10.3</v>
      </c>
      <c r="H61" s="25">
        <f t="shared" si="4"/>
        <v>28.70491803278689</v>
      </c>
      <c r="I61" s="83">
        <f t="shared" si="5"/>
        <v>611.3407954771826</v>
      </c>
    </row>
    <row r="62" spans="1:9" ht="13.5">
      <c r="A62" s="16">
        <v>4.95</v>
      </c>
      <c r="B62" s="2">
        <f t="shared" si="0"/>
        <v>13.795081967213116</v>
      </c>
      <c r="C62" s="87">
        <f t="shared" si="1"/>
        <v>770.4674503238207</v>
      </c>
      <c r="D62" s="30">
        <v>7.65</v>
      </c>
      <c r="E62" s="2">
        <f t="shared" si="2"/>
        <v>21.31967213114754</v>
      </c>
      <c r="F62" s="87">
        <f t="shared" si="3"/>
        <v>674.0539161676338</v>
      </c>
      <c r="G62" s="31">
        <v>10.35</v>
      </c>
      <c r="H62" s="25">
        <f t="shared" si="4"/>
        <v>28.844262295081965</v>
      </c>
      <c r="I62" s="83">
        <f t="shared" si="5"/>
        <v>610.3446046316634</v>
      </c>
    </row>
    <row r="63" spans="1:9" ht="13.5">
      <c r="A63" s="16">
        <v>5</v>
      </c>
      <c r="B63" s="2">
        <f t="shared" si="0"/>
        <v>13.934426229508198</v>
      </c>
      <c r="C63" s="87">
        <f t="shared" si="1"/>
        <v>768.1910055808254</v>
      </c>
      <c r="D63" s="30">
        <v>7.7</v>
      </c>
      <c r="E63" s="2">
        <f t="shared" si="2"/>
        <v>21.459016393442624</v>
      </c>
      <c r="F63" s="87">
        <f t="shared" si="3"/>
        <v>672.649894308774</v>
      </c>
      <c r="G63" s="31">
        <v>10.4</v>
      </c>
      <c r="H63" s="25">
        <f t="shared" si="4"/>
        <v>28.983606557377048</v>
      </c>
      <c r="I63" s="83">
        <f t="shared" si="5"/>
        <v>609.3540467844202</v>
      </c>
    </row>
    <row r="64" spans="1:9" ht="13.5">
      <c r="A64" s="16">
        <v>5.05</v>
      </c>
      <c r="B64" s="2">
        <f t="shared" si="0"/>
        <v>14.073770491803277</v>
      </c>
      <c r="C64" s="87">
        <f t="shared" si="1"/>
        <v>765.9392273733746</v>
      </c>
      <c r="D64" s="30">
        <v>7.75</v>
      </c>
      <c r="E64" s="2">
        <f t="shared" si="2"/>
        <v>21.598360655737704</v>
      </c>
      <c r="F64" s="87">
        <f t="shared" si="3"/>
        <v>671.2562321615364</v>
      </c>
      <c r="G64" s="31">
        <v>10.45</v>
      </c>
      <c r="H64" s="25">
        <f t="shared" si="4"/>
        <v>29.122950819672127</v>
      </c>
      <c r="I64" s="83">
        <f t="shared" si="5"/>
        <v>608.369065737476</v>
      </c>
    </row>
    <row r="65" spans="1:9" ht="13.5">
      <c r="A65" s="16">
        <v>5.1</v>
      </c>
      <c r="B65" s="2">
        <f t="shared" si="0"/>
        <v>14.213114754098362</v>
      </c>
      <c r="C65" s="87">
        <f t="shared" si="1"/>
        <v>763.7116346829906</v>
      </c>
      <c r="D65" s="30">
        <v>7.8</v>
      </c>
      <c r="E65" s="2">
        <f t="shared" si="2"/>
        <v>21.737704918032787</v>
      </c>
      <c r="F65" s="87">
        <f t="shared" si="3"/>
        <v>669.8727938327166</v>
      </c>
      <c r="G65" s="31">
        <v>10.5</v>
      </c>
      <c r="H65" s="25">
        <f t="shared" si="4"/>
        <v>29.26229508196721</v>
      </c>
      <c r="I65" s="83">
        <f t="shared" si="5"/>
        <v>607.389606101871</v>
      </c>
    </row>
    <row r="66" spans="1:9" ht="13.5">
      <c r="A66" s="16">
        <v>5.15</v>
      </c>
      <c r="B66" s="2">
        <f t="shared" si="0"/>
        <v>14.352459016393444</v>
      </c>
      <c r="C66" s="87">
        <f t="shared" si="1"/>
        <v>761.5077601420609</v>
      </c>
      <c r="D66" s="30">
        <v>7.85</v>
      </c>
      <c r="E66" s="2">
        <f t="shared" si="2"/>
        <v>21.877049180327866</v>
      </c>
      <c r="F66" s="87">
        <f t="shared" si="3"/>
        <v>668.4994460101558</v>
      </c>
      <c r="G66" s="31">
        <v>10.55</v>
      </c>
      <c r="H66" s="25">
        <f t="shared" si="4"/>
        <v>29.4016393442623</v>
      </c>
      <c r="I66" s="83">
        <f t="shared" si="5"/>
        <v>606.415613282413</v>
      </c>
    </row>
    <row r="67" spans="1:9" ht="13.5">
      <c r="A67" s="16">
        <v>5.2</v>
      </c>
      <c r="B67" s="2">
        <f t="shared" si="0"/>
        <v>14.491803278688524</v>
      </c>
      <c r="C67" s="87">
        <f t="shared" si="1"/>
        <v>759.3271495248406</v>
      </c>
      <c r="D67" s="30">
        <v>7.9</v>
      </c>
      <c r="E67" s="2">
        <f t="shared" si="2"/>
        <v>22.016393442622952</v>
      </c>
      <c r="F67" s="87">
        <f t="shared" si="3"/>
        <v>667.1360578984521</v>
      </c>
      <c r="G67" s="31">
        <v>10.6</v>
      </c>
      <c r="H67" s="25">
        <f t="shared" si="4"/>
        <v>29.540983606557376</v>
      </c>
      <c r="I67" s="83">
        <f t="shared" si="5"/>
        <v>605.4470334627848</v>
      </c>
    </row>
    <row r="68" spans="1:9" ht="13.5">
      <c r="A68" s="16">
        <v>5.25</v>
      </c>
      <c r="B68" s="2">
        <f t="shared" si="0"/>
        <v>14.631147540983605</v>
      </c>
      <c r="C68" s="87">
        <f t="shared" si="1"/>
        <v>757.1693612619434</v>
      </c>
      <c r="D68" s="30">
        <v>7.95</v>
      </c>
      <c r="E68" s="2">
        <f t="shared" si="2"/>
        <v>22.155737704918035</v>
      </c>
      <c r="F68" s="87">
        <f t="shared" si="3"/>
        <v>665.7825011566525</v>
      </c>
      <c r="G68" s="31">
        <v>10.65</v>
      </c>
      <c r="H68" s="25">
        <f t="shared" si="4"/>
        <v>29.680327868852462</v>
      </c>
      <c r="I68" s="83">
        <f t="shared" si="5"/>
        <v>604.4838135909941</v>
      </c>
    </row>
    <row r="69" spans="1:9" ht="13.5">
      <c r="A69" s="16">
        <v>5.3</v>
      </c>
      <c r="B69" s="2">
        <f t="shared" si="0"/>
        <v>14.770491803278688</v>
      </c>
      <c r="C69" s="87">
        <f t="shared" si="1"/>
        <v>755.0339659770309</v>
      </c>
      <c r="D69" s="30">
        <v>8</v>
      </c>
      <c r="E69" s="2">
        <f t="shared" si="2"/>
        <v>22.295081967213115</v>
      </c>
      <c r="F69" s="87">
        <f t="shared" si="3"/>
        <v>664.4386498378535</v>
      </c>
      <c r="G69" s="31">
        <v>10.7</v>
      </c>
      <c r="H69" s="25">
        <f t="shared" si="4"/>
        <v>29.819672131147538</v>
      </c>
      <c r="I69" s="83">
        <f t="shared" si="5"/>
        <v>603.525901365162</v>
      </c>
    </row>
    <row r="70" spans="1:9" ht="13.5">
      <c r="A70" s="16">
        <v>5.35</v>
      </c>
      <c r="B70" s="2">
        <f t="shared" si="0"/>
        <v>14.909836065573769</v>
      </c>
      <c r="C70" s="87">
        <f t="shared" si="1"/>
        <v>752.9205460444904</v>
      </c>
      <c r="D70" s="30">
        <v>8.05</v>
      </c>
      <c r="E70" s="2">
        <f t="shared" si="2"/>
        <v>22.434426229508198</v>
      </c>
      <c r="F70" s="87">
        <f t="shared" si="3"/>
        <v>663.1043803306411</v>
      </c>
      <c r="G70" s="31">
        <v>10.75</v>
      </c>
      <c r="H70" s="25">
        <f t="shared" si="4"/>
        <v>29.95901639344262</v>
      </c>
      <c r="I70" s="83">
        <f t="shared" si="5"/>
        <v>602.5732452196373</v>
      </c>
    </row>
    <row r="71" spans="1:9" ht="13.5">
      <c r="A71" s="16">
        <v>5.4</v>
      </c>
      <c r="B71" s="2">
        <f t="shared" si="0"/>
        <v>15.049180327868852</v>
      </c>
      <c r="C71" s="87">
        <f t="shared" si="1"/>
        <v>750.8286951669728</v>
      </c>
      <c r="D71" s="30">
        <v>8.1</v>
      </c>
      <c r="E71" s="2">
        <f t="shared" si="2"/>
        <v>22.573770491803277</v>
      </c>
      <c r="F71" s="87">
        <f t="shared" si="3"/>
        <v>661.7795713023024</v>
      </c>
      <c r="G71" s="31">
        <v>10.8</v>
      </c>
      <c r="H71" s="25">
        <f t="shared" si="4"/>
        <v>30.098360655737704</v>
      </c>
      <c r="I71" s="83">
        <f t="shared" si="5"/>
        <v>601.6257943114292</v>
      </c>
    </row>
    <row r="72" spans="1:9" ht="13.5">
      <c r="A72" s="16">
        <v>5.45</v>
      </c>
      <c r="B72" s="2">
        <f t="shared" si="0"/>
        <v>15.188524590163937</v>
      </c>
      <c r="C72" s="87">
        <f t="shared" si="1"/>
        <v>748.7580179717268</v>
      </c>
      <c r="D72" s="30">
        <v>8.15</v>
      </c>
      <c r="E72" s="2">
        <f t="shared" si="2"/>
        <v>22.713114754098363</v>
      </c>
      <c r="F72" s="87">
        <f t="shared" si="3"/>
        <v>660.4641036437475</v>
      </c>
      <c r="G72" s="31">
        <v>10.85</v>
      </c>
      <c r="H72" s="25">
        <f t="shared" si="4"/>
        <v>30.237704918032787</v>
      </c>
      <c r="I72" s="83">
        <f t="shared" si="5"/>
        <v>600.6834985069476</v>
      </c>
    </row>
    <row r="73" spans="1:9" ht="13.5">
      <c r="A73" s="16">
        <v>5.5</v>
      </c>
      <c r="B73" s="2">
        <f t="shared" si="0"/>
        <v>15.327868852459016</v>
      </c>
      <c r="C73" s="87">
        <f t="shared" si="1"/>
        <v>746.7081296247347</v>
      </c>
      <c r="D73" s="30">
        <v>8.2</v>
      </c>
      <c r="E73" s="2">
        <f t="shared" si="2"/>
        <v>22.85245901639344</v>
      </c>
      <c r="F73" s="87">
        <f t="shared" si="3"/>
        <v>659.1578604160757</v>
      </c>
      <c r="G73" s="31">
        <v>10.9</v>
      </c>
      <c r="H73" s="25">
        <f t="shared" si="4"/>
        <v>30.377049180327873</v>
      </c>
      <c r="I73" s="83">
        <f t="shared" si="5"/>
        <v>599.7463083690463</v>
      </c>
    </row>
    <row r="74" spans="1:9" ht="13.5">
      <c r="A74" s="16">
        <v>5.55</v>
      </c>
      <c r="B74" s="2">
        <f t="shared" si="0"/>
        <v>15.467213114754097</v>
      </c>
      <c r="C74" s="87">
        <f t="shared" si="1"/>
        <v>744.6786554617162</v>
      </c>
      <c r="D74" s="30">
        <v>8.25</v>
      </c>
      <c r="E74" s="2">
        <f t="shared" si="2"/>
        <v>22.991803278688526</v>
      </c>
      <c r="F74" s="87">
        <f t="shared" si="3"/>
        <v>657.8607267987321</v>
      </c>
      <c r="G74" s="31">
        <v>10.95</v>
      </c>
      <c r="H74" s="25">
        <f t="shared" si="4"/>
        <v>30.51639344262295</v>
      </c>
      <c r="I74" s="83">
        <f t="shared" si="5"/>
        <v>598.814175144358</v>
      </c>
    </row>
    <row r="75" spans="1:9" ht="13.5">
      <c r="A75" s="16">
        <v>5.6</v>
      </c>
      <c r="B75" s="2">
        <f t="shared" si="0"/>
        <v>15.60655737704918</v>
      </c>
      <c r="C75" s="87">
        <f t="shared" si="1"/>
        <v>742.6692306351214</v>
      </c>
      <c r="D75" s="30">
        <v>8.3</v>
      </c>
      <c r="E75" s="2">
        <f t="shared" si="2"/>
        <v>23.13114754098361</v>
      </c>
      <c r="F75" s="87">
        <f t="shared" si="3"/>
        <v>656.5725900391974</v>
      </c>
      <c r="G75" s="31">
        <v>11</v>
      </c>
      <c r="H75" s="25">
        <f t="shared" si="4"/>
        <v>30.65573770491803</v>
      </c>
      <c r="I75" s="83">
        <f t="shared" si="5"/>
        <v>597.8870507509132</v>
      </c>
    </row>
    <row r="76" spans="1:9" ht="13.5">
      <c r="A76" s="16">
        <v>5.65</v>
      </c>
      <c r="B76" s="2">
        <f t="shared" si="0"/>
        <v>15.745901639344263</v>
      </c>
      <c r="C76" s="87">
        <f t="shared" si="1"/>
        <v>740.6794997762893</v>
      </c>
      <c r="D76" s="30">
        <v>8.35</v>
      </c>
      <c r="E76" s="2">
        <f t="shared" si="2"/>
        <v>23.270491803278688</v>
      </c>
      <c r="F76" s="87">
        <f t="shared" si="3"/>
        <v>655.2933394041536</v>
      </c>
      <c r="G76" s="31">
        <v>11.05</v>
      </c>
      <c r="H76" s="25">
        <f t="shared" si="4"/>
        <v>30.795081967213115</v>
      </c>
      <c r="I76" s="83">
        <f t="shared" si="5"/>
        <v>596.9648877660372</v>
      </c>
    </row>
    <row r="77" spans="1:9" ht="13.5">
      <c r="A77" s="16">
        <v>5.7</v>
      </c>
      <c r="B77" s="2">
        <f t="shared" si="0"/>
        <v>15.885245901639344</v>
      </c>
      <c r="C77" s="87">
        <f t="shared" si="1"/>
        <v>738.7091166719965</v>
      </c>
      <c r="D77" s="30">
        <v>8.4</v>
      </c>
      <c r="E77" s="2">
        <f t="shared" si="2"/>
        <v>23.40983606557377</v>
      </c>
      <c r="F77" s="87">
        <f t="shared" si="3"/>
        <v>654.0228661320778</v>
      </c>
      <c r="G77" s="31">
        <v>11.1</v>
      </c>
      <c r="H77" s="25">
        <f t="shared" si="4"/>
        <v>30.934426229508194</v>
      </c>
      <c r="I77" s="83">
        <f t="shared" si="5"/>
        <v>596.0476394145176</v>
      </c>
    </row>
    <row r="78" spans="1:9" ht="13.5">
      <c r="A78" s="16">
        <v>5.75</v>
      </c>
      <c r="B78" s="2">
        <f t="shared" si="0"/>
        <v>16.024590163934427</v>
      </c>
      <c r="C78" s="87">
        <f t="shared" si="1"/>
        <v>736.7577439546639</v>
      </c>
      <c r="D78" s="30">
        <v>8.45</v>
      </c>
      <c r="E78" s="2">
        <f t="shared" si="2"/>
        <v>23.54918032786885</v>
      </c>
      <c r="F78" s="87">
        <f t="shared" si="3"/>
        <v>652.7610633872132</v>
      </c>
      <c r="G78" s="31">
        <v>11.15</v>
      </c>
      <c r="H78" s="25">
        <f t="shared" si="4"/>
        <v>31.073770491803284</v>
      </c>
      <c r="I78" s="83">
        <f t="shared" si="5"/>
        <v>595.1352595570319</v>
      </c>
    </row>
    <row r="79" spans="1:9" ht="13.5">
      <c r="A79" s="16">
        <v>5.8</v>
      </c>
      <c r="B79" s="2">
        <f t="shared" si="0"/>
        <v>16.163934426229506</v>
      </c>
      <c r="C79" s="87">
        <f t="shared" si="1"/>
        <v>734.8250528055387</v>
      </c>
      <c r="D79" s="30">
        <v>8.5</v>
      </c>
      <c r="E79" s="2">
        <f t="shared" si="2"/>
        <v>23.688524590163933</v>
      </c>
      <c r="F79" s="87">
        <f t="shared" si="3"/>
        <v>651.5078262148689</v>
      </c>
      <c r="G79" s="31">
        <v>11.2</v>
      </c>
      <c r="H79" s="25">
        <f t="shared" si="4"/>
        <v>31.21311475409836</v>
      </c>
      <c r="I79" s="83">
        <f t="shared" si="5"/>
        <v>594.2277026788339</v>
      </c>
    </row>
    <row r="80" spans="1:9" ht="13.5">
      <c r="A80" s="40">
        <v>5.85</v>
      </c>
      <c r="B80" s="33">
        <f t="shared" si="0"/>
        <v>16.30327868852459</v>
      </c>
      <c r="C80" s="90">
        <f t="shared" si="1"/>
        <v>732.9107226702024</v>
      </c>
      <c r="D80" s="30">
        <v>8.55</v>
      </c>
      <c r="E80" s="2">
        <f t="shared" si="2"/>
        <v>23.827868852459016</v>
      </c>
      <c r="F80" s="87">
        <f t="shared" si="3"/>
        <v>650.2630514980033</v>
      </c>
      <c r="G80" s="31">
        <v>11.25</v>
      </c>
      <c r="H80" s="25">
        <f t="shared" si="4"/>
        <v>31.352459016393443</v>
      </c>
      <c r="I80" s="83">
        <f t="shared" si="5"/>
        <v>593.3249238786864</v>
      </c>
    </row>
    <row r="81" spans="1:9" ht="13.5">
      <c r="A81" s="16">
        <v>5.9</v>
      </c>
      <c r="B81" s="2">
        <f t="shared" si="0"/>
        <v>16.442622950819676</v>
      </c>
      <c r="C81" s="87">
        <f t="shared" si="1"/>
        <v>731.0144409857963</v>
      </c>
      <c r="D81" s="30">
        <v>8.6</v>
      </c>
      <c r="E81" s="2">
        <f t="shared" si="2"/>
        <v>23.9672131147541</v>
      </c>
      <c r="F81" s="87">
        <f t="shared" si="3"/>
        <v>649.0266379150478</v>
      </c>
      <c r="G81" s="31">
        <v>11.3</v>
      </c>
      <c r="H81" s="25">
        <f t="shared" si="4"/>
        <v>31.491803278688526</v>
      </c>
      <c r="I81" s="83">
        <f t="shared" si="5"/>
        <v>592.426878858038</v>
      </c>
    </row>
    <row r="82" spans="1:9" ht="13.5">
      <c r="A82" s="16">
        <v>5.95</v>
      </c>
      <c r="B82" s="2">
        <f t="shared" si="0"/>
        <v>16.581967213114755</v>
      </c>
      <c r="C82" s="87">
        <f t="shared" si="1"/>
        <v>729.1359029193882</v>
      </c>
      <c r="D82" s="30">
        <v>8.65</v>
      </c>
      <c r="E82" s="2">
        <f t="shared" si="2"/>
        <v>24.10655737704918</v>
      </c>
      <c r="F82" s="87">
        <f t="shared" si="3"/>
        <v>647.7984858989265</v>
      </c>
      <c r="G82" s="31">
        <v>11.35</v>
      </c>
      <c r="H82" s="25">
        <f t="shared" si="4"/>
        <v>31.631147540983605</v>
      </c>
      <c r="I82" s="83">
        <f t="shared" si="5"/>
        <v>591.5335239104356</v>
      </c>
    </row>
    <row r="83" spans="1:9" ht="13.5">
      <c r="A83" s="16">
        <v>6</v>
      </c>
      <c r="B83" s="2">
        <f t="shared" si="0"/>
        <v>16.721311475409834</v>
      </c>
      <c r="C83" s="87">
        <f t="shared" si="1"/>
        <v>727.274811116942</v>
      </c>
      <c r="D83" s="30">
        <v>8.7</v>
      </c>
      <c r="E83" s="2">
        <f t="shared" si="2"/>
        <v>24.24590163934426</v>
      </c>
      <c r="F83" s="87">
        <f t="shared" si="3"/>
        <v>646.5784975972364</v>
      </c>
      <c r="G83" s="31">
        <v>11.4</v>
      </c>
      <c r="H83" s="25">
        <f t="shared" si="4"/>
        <v>31.770491803278688</v>
      </c>
      <c r="I83" s="83">
        <f t="shared" si="5"/>
        <v>590.6448159111659</v>
      </c>
    </row>
    <row r="84" spans="1:9" ht="13.5">
      <c r="A84" s="16">
        <v>6.05</v>
      </c>
      <c r="B84" s="2">
        <f t="shared" si="0"/>
        <v>16.860655737704917</v>
      </c>
      <c r="C84" s="87">
        <f t="shared" si="1"/>
        <v>725.4308754623761</v>
      </c>
      <c r="D84" s="30">
        <v>8.75</v>
      </c>
      <c r="E84" s="2">
        <f t="shared" si="2"/>
        <v>24.385245901639344</v>
      </c>
      <c r="F84" s="87">
        <f t="shared" si="3"/>
        <v>645.3665768335406</v>
      </c>
      <c r="G84" s="31">
        <v>11.45</v>
      </c>
      <c r="H84" s="25">
        <f t="shared" si="4"/>
        <v>31.90983606557377</v>
      </c>
      <c r="I84" s="83">
        <f t="shared" si="5"/>
        <v>589.7607123071225</v>
      </c>
    </row>
    <row r="85" spans="1:9" ht="13.5">
      <c r="A85" s="16">
        <v>6.1</v>
      </c>
      <c r="B85" s="2">
        <f t="shared" si="0"/>
        <v>17</v>
      </c>
      <c r="C85" s="87">
        <f t="shared" si="1"/>
        <v>723.603812846228</v>
      </c>
      <c r="D85" s="30">
        <v>8.8</v>
      </c>
      <c r="E85" s="2">
        <f t="shared" si="2"/>
        <v>24.524590163934427</v>
      </c>
      <c r="F85" s="87">
        <f t="shared" si="3"/>
        <v>644.1626290697479</v>
      </c>
      <c r="G85" s="31">
        <v>11.5</v>
      </c>
      <c r="H85" s="25">
        <f t="shared" si="4"/>
        <v>32.049180327868854</v>
      </c>
      <c r="I85" s="83">
        <f t="shared" si="5"/>
        <v>588.8811711068897</v>
      </c>
    </row>
    <row r="86" spans="1:9" ht="13.5">
      <c r="A86" s="16">
        <v>6.15</v>
      </c>
      <c r="B86" s="2">
        <f t="shared" si="0"/>
        <v>17.139344262295083</v>
      </c>
      <c r="C86" s="87">
        <f t="shared" si="1"/>
        <v>721.7933469434699</v>
      </c>
      <c r="D86" s="30">
        <v>8.85</v>
      </c>
      <c r="E86" s="2">
        <f t="shared" si="2"/>
        <v>24.663934426229506</v>
      </c>
      <c r="F86" s="87">
        <f t="shared" si="3"/>
        <v>642.9665613695328</v>
      </c>
      <c r="G86" s="31">
        <v>11.55</v>
      </c>
      <c r="H86" s="25">
        <f t="shared" si="4"/>
        <v>32.18852459016394</v>
      </c>
      <c r="I86" s="83">
        <f t="shared" si="5"/>
        <v>588.0061508710406</v>
      </c>
    </row>
    <row r="87" spans="1:9" ht="13.5">
      <c r="A87" s="16">
        <v>6.2</v>
      </c>
      <c r="B87" s="2">
        <f t="shared" si="0"/>
        <v>17.278688524590162</v>
      </c>
      <c r="C87" s="87">
        <f t="shared" si="1"/>
        <v>719.9992080000444</v>
      </c>
      <c r="D87" s="30">
        <v>8.9</v>
      </c>
      <c r="E87" s="2">
        <f t="shared" si="2"/>
        <v>24.803278688524593</v>
      </c>
      <c r="F87" s="87">
        <f t="shared" si="3"/>
        <v>641.7782823627675</v>
      </c>
      <c r="G87" s="31">
        <v>11.6</v>
      </c>
      <c r="H87" s="25">
        <f t="shared" si="4"/>
        <v>32.32786885245901</v>
      </c>
      <c r="I87" s="83">
        <f t="shared" si="5"/>
        <v>587.1356107026405</v>
      </c>
    </row>
    <row r="88" spans="1:9" ht="13.5">
      <c r="A88" s="16">
        <v>6.25</v>
      </c>
      <c r="B88" s="2">
        <f t="shared" si="0"/>
        <v>17.418032786885245</v>
      </c>
      <c r="C88" s="87">
        <f t="shared" si="1"/>
        <v>718.2211326277119</v>
      </c>
      <c r="D88" s="30">
        <v>8.95</v>
      </c>
      <c r="E88" s="2">
        <f t="shared" si="2"/>
        <v>24.94262295081967</v>
      </c>
      <c r="F88" s="87">
        <f t="shared" si="3"/>
        <v>640.5977022109323</v>
      </c>
      <c r="G88" s="31">
        <v>11.65</v>
      </c>
      <c r="H88" s="25">
        <f t="shared" si="4"/>
        <v>32.467213114754095</v>
      </c>
      <c r="I88" s="83">
        <f t="shared" si="5"/>
        <v>586.2695102379539</v>
      </c>
    </row>
    <row r="89" spans="1:9" ht="13.5">
      <c r="A89" s="16">
        <v>6.3</v>
      </c>
      <c r="B89" s="2">
        <f t="shared" si="0"/>
        <v>17.557377049180328</v>
      </c>
      <c r="C89" s="87">
        <f t="shared" si="1"/>
        <v>716.4588636068261</v>
      </c>
      <c r="D89" s="30">
        <v>9</v>
      </c>
      <c r="E89" s="2">
        <f t="shared" si="2"/>
        <v>25.08196721311475</v>
      </c>
      <c r="F89" s="87">
        <f t="shared" si="3"/>
        <v>639.4247325734675</v>
      </c>
      <c r="G89" s="31">
        <v>11.7</v>
      </c>
      <c r="H89" s="25">
        <f t="shared" si="4"/>
        <v>32.60655737704918</v>
      </c>
      <c r="I89" s="83">
        <f t="shared" si="5"/>
        <v>585.4078096373474</v>
      </c>
    </row>
    <row r="90" spans="1:9" ht="13.5">
      <c r="A90" s="16">
        <v>6.35</v>
      </c>
      <c r="B90" s="2">
        <f t="shared" si="0"/>
        <v>17.69672131147541</v>
      </c>
      <c r="C90" s="87">
        <f t="shared" si="1"/>
        <v>714.7121496966702</v>
      </c>
      <c r="D90" s="30">
        <v>9.05</v>
      </c>
      <c r="E90" s="2">
        <f t="shared" si="2"/>
        <v>25.221311475409838</v>
      </c>
      <c r="F90" s="87">
        <f t="shared" si="3"/>
        <v>638.2592865750438</v>
      </c>
      <c r="G90" s="31">
        <v>11.75</v>
      </c>
      <c r="H90" s="25">
        <f t="shared" si="4"/>
        <v>32.74590163934426</v>
      </c>
      <c r="I90" s="83">
        <f t="shared" si="5"/>
        <v>584.5504695763851</v>
      </c>
    </row>
    <row r="91" spans="1:9" ht="13.5">
      <c r="A91" s="16">
        <v>6.4</v>
      </c>
      <c r="B91" s="2">
        <f aca="true" t="shared" si="6" ref="B91:B112">SUM(A91*0.85/0.305)</f>
        <v>17.836065573770494</v>
      </c>
      <c r="C91" s="87">
        <f aca="true" t="shared" si="7" ref="C91:C112">3600/0.74/(SQRT(B91)+2.6)</f>
        <v>712.980745453012</v>
      </c>
      <c r="D91" s="30">
        <v>9.1</v>
      </c>
      <c r="E91" s="2">
        <f aca="true" t="shared" si="8" ref="E91:E112">SUM(D91*0.85/0.305)</f>
        <v>25.360655737704917</v>
      </c>
      <c r="F91" s="87">
        <f aca="true" t="shared" si="9" ref="F91:F112">3600/0.74/(SQRT(E91)+2.6)</f>
        <v>637.1012787737146</v>
      </c>
      <c r="G91" s="31">
        <v>11.8</v>
      </c>
      <c r="H91" s="25">
        <f aca="true" t="shared" si="10" ref="H91:H112">SUM(G91*0.85/0.305)</f>
        <v>32.88524590163935</v>
      </c>
      <c r="I91" s="83">
        <f aca="true" t="shared" si="11" ref="I91:I112">3600/0.74/(SQRT(H91)+2.6)</f>
        <v>583.6974512371097</v>
      </c>
    </row>
    <row r="92" spans="1:9" ht="13.5">
      <c r="A92" s="16">
        <v>6.45</v>
      </c>
      <c r="B92" s="2">
        <f t="shared" si="6"/>
        <v>17.975409836065573</v>
      </c>
      <c r="C92" s="87">
        <f t="shared" si="7"/>
        <v>711.2644110525473</v>
      </c>
      <c r="D92" s="30">
        <v>9.15</v>
      </c>
      <c r="E92" s="2">
        <f t="shared" si="8"/>
        <v>25.5</v>
      </c>
      <c r="F92" s="87">
        <f t="shared" si="9"/>
        <v>635.9506251299246</v>
      </c>
      <c r="G92" s="31">
        <v>11.85</v>
      </c>
      <c r="H92" s="25">
        <f t="shared" si="10"/>
        <v>33.02459016393443</v>
      </c>
      <c r="I92" s="83">
        <f t="shared" si="11"/>
        <v>582.8487162995086</v>
      </c>
    </row>
    <row r="93" spans="1:9" ht="13.5">
      <c r="A93" s="16">
        <v>6.5</v>
      </c>
      <c r="B93" s="2">
        <f t="shared" si="6"/>
        <v>18.114754098360656</v>
      </c>
      <c r="C93" s="87">
        <f t="shared" si="7"/>
        <v>709.5629121239248</v>
      </c>
      <c r="D93" s="30">
        <v>9.2</v>
      </c>
      <c r="E93" s="2">
        <f t="shared" si="8"/>
        <v>25.63934426229508</v>
      </c>
      <c r="F93" s="87">
        <f t="shared" si="9"/>
        <v>634.8072429763489</v>
      </c>
      <c r="G93" s="31">
        <v>11.9</v>
      </c>
      <c r="H93" s="25">
        <f t="shared" si="10"/>
        <v>33.16393442622951</v>
      </c>
      <c r="I93" s="83">
        <f t="shared" si="11"/>
        <v>582.0042269331544</v>
      </c>
    </row>
    <row r="94" spans="1:9" ht="13.5">
      <c r="A94" s="16">
        <v>6.55</v>
      </c>
      <c r="B94" s="2">
        <f t="shared" si="6"/>
        <v>18.25409836065574</v>
      </c>
      <c r="C94" s="87">
        <f t="shared" si="7"/>
        <v>707.8760195850568</v>
      </c>
      <c r="D94" s="30">
        <v>9.25</v>
      </c>
      <c r="E94" s="2">
        <f t="shared" si="8"/>
        <v>25.778688524590162</v>
      </c>
      <c r="F94" s="87">
        <f t="shared" si="9"/>
        <v>633.6710509885341</v>
      </c>
      <c r="G94" s="31">
        <v>11.95</v>
      </c>
      <c r="H94" s="25">
        <f t="shared" si="10"/>
        <v>33.303278688524586</v>
      </c>
      <c r="I94" s="83">
        <f t="shared" si="11"/>
        <v>581.1639457890219</v>
      </c>
    </row>
    <row r="95" spans="1:9" ht="13.5">
      <c r="A95" s="16">
        <v>6.6</v>
      </c>
      <c r="B95" s="2">
        <f t="shared" si="6"/>
        <v>18.39344262295082</v>
      </c>
      <c r="C95" s="87">
        <f t="shared" si="7"/>
        <v>706.2035094864392</v>
      </c>
      <c r="D95" s="30">
        <v>9.3</v>
      </c>
      <c r="E95" s="2">
        <f t="shared" si="8"/>
        <v>25.91803278688525</v>
      </c>
      <c r="F95" s="87">
        <f t="shared" si="9"/>
        <v>632.5419691563145</v>
      </c>
      <c r="G95" s="31">
        <v>12</v>
      </c>
      <c r="H95" s="25">
        <f t="shared" si="10"/>
        <v>33.44262295081967</v>
      </c>
      <c r="I95" s="83">
        <f t="shared" si="11"/>
        <v>580.3278359914724</v>
      </c>
    </row>
    <row r="96" spans="1:9" ht="13.5">
      <c r="A96" s="16">
        <v>6.65</v>
      </c>
      <c r="B96" s="2">
        <f t="shared" si="6"/>
        <v>18.5327868852459</v>
      </c>
      <c r="C96" s="87">
        <f t="shared" si="7"/>
        <v>704.5451628602135</v>
      </c>
      <c r="D96" s="30">
        <v>9.35</v>
      </c>
      <c r="E96" s="2">
        <f t="shared" si="8"/>
        <v>26.057377049180328</v>
      </c>
      <c r="F96" s="87">
        <f t="shared" si="9"/>
        <v>631.419918755983</v>
      </c>
      <c r="G96" s="31">
        <v>12.05</v>
      </c>
      <c r="H96" s="25">
        <f t="shared" si="10"/>
        <v>33.58196721311475</v>
      </c>
      <c r="I96" s="83">
        <f t="shared" si="11"/>
        <v>579.4958611304031</v>
      </c>
    </row>
    <row r="97" spans="1:9" ht="13.5">
      <c r="A97" s="16">
        <v>6.7</v>
      </c>
      <c r="B97" s="2">
        <f t="shared" si="6"/>
        <v>18.672131147540984</v>
      </c>
      <c r="C97" s="87">
        <f t="shared" si="7"/>
        <v>702.9007655747236</v>
      </c>
      <c r="D97" s="30">
        <v>9.4</v>
      </c>
      <c r="E97" s="2">
        <f t="shared" si="8"/>
        <v>26.19672131147541</v>
      </c>
      <c r="F97" s="87">
        <f t="shared" si="9"/>
        <v>630.30482232319</v>
      </c>
      <c r="G97" s="31">
        <v>12.1</v>
      </c>
      <c r="H97" s="25">
        <f t="shared" si="10"/>
        <v>33.721311475409834</v>
      </c>
      <c r="I97" s="83">
        <f t="shared" si="11"/>
        <v>578.667985253559</v>
      </c>
    </row>
    <row r="98" spans="1:9" ht="13.5">
      <c r="A98" s="16">
        <v>6.75</v>
      </c>
      <c r="B98" s="2">
        <f t="shared" si="6"/>
        <v>18.811475409836067</v>
      </c>
      <c r="C98" s="87">
        <f t="shared" si="7"/>
        <v>701.2701081943277</v>
      </c>
      <c r="D98" s="30">
        <v>9.45</v>
      </c>
      <c r="E98" s="2">
        <f t="shared" si="8"/>
        <v>26.33606557377049</v>
      </c>
      <c r="F98" s="87">
        <f t="shared" si="9"/>
        <v>629.196603626549</v>
      </c>
      <c r="G98" s="31">
        <v>12.15</v>
      </c>
      <c r="H98" s="25">
        <f t="shared" si="10"/>
        <v>33.86065573770492</v>
      </c>
      <c r="I98" s="83">
        <f t="shared" si="11"/>
        <v>577.8441728589993</v>
      </c>
    </row>
    <row r="99" spans="1:9" ht="13.5">
      <c r="A99" s="16">
        <v>6.8</v>
      </c>
      <c r="B99" s="2">
        <f t="shared" si="6"/>
        <v>18.950819672131146</v>
      </c>
      <c r="C99" s="87">
        <f t="shared" si="7"/>
        <v>699.6529858442375</v>
      </c>
      <c r="D99" s="30">
        <v>9.5</v>
      </c>
      <c r="E99" s="2">
        <f t="shared" si="8"/>
        <v>26.475409836065573</v>
      </c>
      <c r="F99" s="87">
        <f t="shared" si="9"/>
        <v>628.0951876419251</v>
      </c>
      <c r="G99" s="31">
        <v>12.2</v>
      </c>
      <c r="H99" s="25">
        <f t="shared" si="10"/>
        <v>34</v>
      </c>
      <c r="I99" s="83">
        <f t="shared" si="11"/>
        <v>577.0243888877188</v>
      </c>
    </row>
    <row r="100" spans="1:9" ht="13.5">
      <c r="A100" s="16">
        <v>6.85</v>
      </c>
      <c r="B100" s="2">
        <f t="shared" si="6"/>
        <v>19.09016393442623</v>
      </c>
      <c r="C100" s="87">
        <f t="shared" si="7"/>
        <v>698.049198080174</v>
      </c>
      <c r="D100" s="30">
        <v>9.55</v>
      </c>
      <c r="E100" s="2">
        <f t="shared" si="8"/>
        <v>26.614754098360656</v>
      </c>
      <c r="F100" s="87">
        <f t="shared" si="9"/>
        <v>627.0005005273889</v>
      </c>
      <c r="G100" s="31">
        <v>12.25</v>
      </c>
      <c r="H100" s="25">
        <f t="shared" si="10"/>
        <v>34.13934426229508</v>
      </c>
      <c r="I100" s="83">
        <f t="shared" si="11"/>
        <v>576.2085987164189</v>
      </c>
    </row>
    <row r="101" spans="1:9" ht="13.5">
      <c r="A101" s="16">
        <v>6.9</v>
      </c>
      <c r="B101" s="2">
        <f t="shared" si="6"/>
        <v>19.229508196721312</v>
      </c>
      <c r="C101" s="87">
        <f t="shared" si="7"/>
        <v>696.4585487626316</v>
      </c>
      <c r="D101" s="30">
        <v>9.6</v>
      </c>
      <c r="E101" s="2">
        <f t="shared" si="8"/>
        <v>26.75409836065574</v>
      </c>
      <c r="F101" s="87">
        <f t="shared" si="9"/>
        <v>625.9124695988106</v>
      </c>
      <c r="G101" s="31">
        <v>12.3</v>
      </c>
      <c r="H101" s="25">
        <f t="shared" si="10"/>
        <v>34.278688524590166</v>
      </c>
      <c r="I101" s="83">
        <f t="shared" si="11"/>
        <v>575.3967681504226</v>
      </c>
    </row>
    <row r="102" spans="1:9" ht="13.5">
      <c r="A102" s="16">
        <v>6.95</v>
      </c>
      <c r="B102" s="2">
        <f t="shared" si="6"/>
        <v>19.36885245901639</v>
      </c>
      <c r="C102" s="87">
        <f t="shared" si="7"/>
        <v>694.8808459355588</v>
      </c>
      <c r="D102" s="30">
        <v>9.65</v>
      </c>
      <c r="E102" s="2">
        <f t="shared" si="8"/>
        <v>26.893442622950822</v>
      </c>
      <c r="F102" s="87">
        <f t="shared" si="9"/>
        <v>624.8310233060796</v>
      </c>
      <c r="G102" s="31">
        <v>12.35</v>
      </c>
      <c r="H102" s="25">
        <f t="shared" si="10"/>
        <v>34.41803278688524</v>
      </c>
      <c r="I102" s="83">
        <f t="shared" si="11"/>
        <v>574.588863416734</v>
      </c>
    </row>
    <row r="103" spans="1:9" ht="13.5">
      <c r="A103" s="16">
        <v>7</v>
      </c>
      <c r="B103" s="2">
        <f t="shared" si="6"/>
        <v>19.508196721311478</v>
      </c>
      <c r="C103" s="87">
        <f t="shared" si="7"/>
        <v>693.3159017092697</v>
      </c>
      <c r="D103" s="30">
        <v>9.7</v>
      </c>
      <c r="E103" s="2">
        <f t="shared" si="8"/>
        <v>27.0327868852459</v>
      </c>
      <c r="F103" s="87">
        <f t="shared" si="9"/>
        <v>623.7560912099261</v>
      </c>
      <c r="G103" s="31">
        <v>12.4</v>
      </c>
      <c r="H103" s="25">
        <f t="shared" si="10"/>
        <v>34.557377049180324</v>
      </c>
      <c r="I103" s="83">
        <f t="shared" si="11"/>
        <v>573.7848511572352</v>
      </c>
    </row>
    <row r="104" spans="1:9" ht="13.5">
      <c r="A104" s="16">
        <v>7.05</v>
      </c>
      <c r="B104" s="2">
        <f t="shared" si="6"/>
        <v>19.647540983606557</v>
      </c>
      <c r="C104" s="87">
        <f t="shared" si="7"/>
        <v>691.7635321474116</v>
      </c>
      <c r="D104" s="30">
        <v>9.75</v>
      </c>
      <c r="E104" s="2">
        <f t="shared" si="8"/>
        <v>27.172131147540984</v>
      </c>
      <c r="F104" s="87">
        <f t="shared" si="9"/>
        <v>622.6876039593307</v>
      </c>
      <c r="G104" s="31">
        <v>12.45</v>
      </c>
      <c r="H104" s="25">
        <f t="shared" si="10"/>
        <v>34.69672131147541</v>
      </c>
      <c r="I104" s="83">
        <f t="shared" si="11"/>
        <v>572.9846984220204</v>
      </c>
    </row>
    <row r="105" spans="1:9" ht="13.5">
      <c r="A105" s="16">
        <v>7.1</v>
      </c>
      <c r="B105" s="2">
        <f t="shared" si="6"/>
        <v>19.786885245901637</v>
      </c>
      <c r="C105" s="87">
        <f t="shared" si="7"/>
        <v>690.2235571578198</v>
      </c>
      <c r="D105" s="30">
        <v>9.8</v>
      </c>
      <c r="E105" s="2">
        <f t="shared" si="8"/>
        <v>27.311475409836067</v>
      </c>
      <c r="F105" s="87">
        <f t="shared" si="9"/>
        <v>621.6254932695003</v>
      </c>
      <c r="G105" s="31">
        <v>12.5</v>
      </c>
      <c r="H105" s="25">
        <f t="shared" si="10"/>
        <v>34.83606557377049</v>
      </c>
      <c r="I105" s="83">
        <f t="shared" si="11"/>
        <v>572.1883726628604</v>
      </c>
    </row>
    <row r="106" spans="1:9" ht="13.5">
      <c r="A106" s="16">
        <v>7.15</v>
      </c>
      <c r="B106" s="2">
        <f t="shared" si="6"/>
        <v>19.926229508196723</v>
      </c>
      <c r="C106" s="87">
        <f t="shared" si="7"/>
        <v>688.6958003871025</v>
      </c>
      <c r="D106" s="30">
        <v>9.85</v>
      </c>
      <c r="E106" s="2">
        <f t="shared" si="8"/>
        <v>27.450819672131143</v>
      </c>
      <c r="F106" s="87">
        <f t="shared" si="9"/>
        <v>620.569691900397</v>
      </c>
      <c r="G106" s="31">
        <v>12.55</v>
      </c>
      <c r="H106" s="25">
        <f t="shared" si="10"/>
        <v>34.97540983606557</v>
      </c>
      <c r="I106" s="83">
        <f t="shared" si="11"/>
        <v>571.3958417267984</v>
      </c>
    </row>
    <row r="107" spans="1:9" ht="13.5">
      <c r="A107" s="16">
        <v>7.2</v>
      </c>
      <c r="B107" s="2">
        <f t="shared" si="6"/>
        <v>20.065573770491802</v>
      </c>
      <c r="C107" s="87">
        <f t="shared" si="7"/>
        <v>687.1800891188019</v>
      </c>
      <c r="D107" s="30">
        <v>9.9</v>
      </c>
      <c r="E107" s="2">
        <f t="shared" si="8"/>
        <v>27.590163934426233</v>
      </c>
      <c r="F107" s="87">
        <f t="shared" si="9"/>
        <v>619.5201336357995</v>
      </c>
      <c r="G107" s="31">
        <v>12.6</v>
      </c>
      <c r="H107" s="25">
        <f t="shared" si="10"/>
        <v>35.114754098360656</v>
      </c>
      <c r="I107" s="83">
        <f t="shared" si="11"/>
        <v>570.6070738498698</v>
      </c>
    </row>
    <row r="108" spans="1:9" ht="13.5">
      <c r="A108" s="16">
        <v>7.25</v>
      </c>
      <c r="B108" s="2">
        <f t="shared" si="6"/>
        <v>20.204918032786885</v>
      </c>
      <c r="C108" s="87">
        <f t="shared" si="7"/>
        <v>685.6762541749891</v>
      </c>
      <c r="D108" s="30">
        <v>9.95</v>
      </c>
      <c r="E108" s="2">
        <f t="shared" si="8"/>
        <v>27.729508196721312</v>
      </c>
      <c r="F108" s="87">
        <f t="shared" si="9"/>
        <v>618.4767532628872</v>
      </c>
      <c r="G108" s="31">
        <v>12.65</v>
      </c>
      <c r="H108" s="25">
        <f t="shared" si="10"/>
        <v>35.25409836065574</v>
      </c>
      <c r="I108" s="83">
        <f t="shared" si="11"/>
        <v>569.8220376509489</v>
      </c>
    </row>
    <row r="109" spans="1:9" ht="13.5">
      <c r="A109" s="16">
        <v>7.3</v>
      </c>
      <c r="B109" s="2">
        <f t="shared" si="6"/>
        <v>20.34426229508197</v>
      </c>
      <c r="C109" s="87">
        <f t="shared" si="7"/>
        <v>684.184129821152</v>
      </c>
      <c r="D109" s="30">
        <v>10</v>
      </c>
      <c r="E109" s="2">
        <f t="shared" si="8"/>
        <v>27.868852459016395</v>
      </c>
      <c r="F109" s="87">
        <f t="shared" si="9"/>
        <v>617.439486552323</v>
      </c>
      <c r="G109" s="31">
        <v>12.7</v>
      </c>
      <c r="H109" s="25">
        <f t="shared" si="10"/>
        <v>35.39344262295082</v>
      </c>
      <c r="I109" s="83">
        <f t="shared" si="11"/>
        <v>569.0407021257112</v>
      </c>
    </row>
    <row r="110" spans="1:9" ht="13.5">
      <c r="A110" s="16">
        <v>7.35</v>
      </c>
      <c r="B110" s="2">
        <f t="shared" si="6"/>
        <v>20.483606557377048</v>
      </c>
      <c r="C110" s="87">
        <f t="shared" si="7"/>
        <v>682.703553674249</v>
      </c>
      <c r="D110" s="30">
        <v>10.05</v>
      </c>
      <c r="E110" s="2">
        <f t="shared" si="8"/>
        <v>28.008196721311478</v>
      </c>
      <c r="F110" s="87">
        <f t="shared" si="9"/>
        <v>616.4082702388292</v>
      </c>
      <c r="G110" s="34">
        <v>12.75</v>
      </c>
      <c r="H110" s="35">
        <f t="shared" si="10"/>
        <v>35.532786885245905</v>
      </c>
      <c r="I110" s="84">
        <f t="shared" si="11"/>
        <v>568.263036640717</v>
      </c>
    </row>
    <row r="111" spans="1:9" ht="13.5">
      <c r="A111" s="16">
        <v>7.4</v>
      </c>
      <c r="B111" s="2">
        <f t="shared" si="6"/>
        <v>20.62295081967213</v>
      </c>
      <c r="C111" s="87">
        <f t="shared" si="7"/>
        <v>681.2343666137984</v>
      </c>
      <c r="D111" s="34">
        <v>10.1</v>
      </c>
      <c r="E111" s="35">
        <f t="shared" si="8"/>
        <v>28.147540983606554</v>
      </c>
      <c r="F111" s="88">
        <f t="shared" si="9"/>
        <v>615.3830420022357</v>
      </c>
      <c r="G111" s="37">
        <v>12.8</v>
      </c>
      <c r="H111" s="33">
        <f t="shared" si="10"/>
        <v>35.67213114754099</v>
      </c>
      <c r="I111" s="85">
        <f t="shared" si="11"/>
        <v>567.4890109276091</v>
      </c>
    </row>
    <row r="112" spans="1:9" ht="13.5">
      <c r="A112" s="17">
        <v>7.45</v>
      </c>
      <c r="B112" s="28">
        <f t="shared" si="6"/>
        <v>20.762295081967213</v>
      </c>
      <c r="C112" s="89">
        <f t="shared" si="7"/>
        <v>679.7764126958899</v>
      </c>
      <c r="D112" s="36">
        <v>10.15</v>
      </c>
      <c r="E112" s="28">
        <f t="shared" si="8"/>
        <v>28.286885245901637</v>
      </c>
      <c r="F112" s="89">
        <f t="shared" si="9"/>
        <v>614.3637404489896</v>
      </c>
      <c r="G112" s="38">
        <v>12.95</v>
      </c>
      <c r="H112" s="39">
        <f t="shared" si="10"/>
        <v>36.09016393442622</v>
      </c>
      <c r="I112" s="86">
        <f t="shared" si="11"/>
        <v>565.1884750935191</v>
      </c>
    </row>
    <row r="113" spans="2:9" ht="13.5">
      <c r="B113" s="219" t="s">
        <v>54</v>
      </c>
      <c r="C113" s="219"/>
      <c r="D113" s="219"/>
      <c r="E113" s="219"/>
      <c r="F113" s="219"/>
      <c r="G113" s="219"/>
      <c r="H113" s="12"/>
      <c r="I113" s="1" t="s">
        <v>55</v>
      </c>
    </row>
    <row r="114" spans="2:8" ht="13.5">
      <c r="B114" s="220"/>
      <c r="C114" s="220"/>
      <c r="D114" s="220"/>
      <c r="E114" s="220"/>
      <c r="F114" s="220"/>
      <c r="G114" s="220"/>
      <c r="H114" s="12"/>
    </row>
    <row r="115" spans="1:9" ht="13.5">
      <c r="A115" s="14" t="s">
        <v>27</v>
      </c>
      <c r="B115" s="6" t="s">
        <v>28</v>
      </c>
      <c r="C115" s="8" t="s">
        <v>26</v>
      </c>
      <c r="D115" s="14" t="s">
        <v>27</v>
      </c>
      <c r="E115" s="6" t="s">
        <v>28</v>
      </c>
      <c r="F115" s="8" t="s">
        <v>26</v>
      </c>
      <c r="G115" s="14" t="s">
        <v>27</v>
      </c>
      <c r="H115" s="6" t="s">
        <v>28</v>
      </c>
      <c r="I115" s="8" t="s">
        <v>26</v>
      </c>
    </row>
    <row r="116" spans="1:9" ht="13.5">
      <c r="A116" s="20">
        <v>21</v>
      </c>
      <c r="B116" s="21">
        <f aca="true" t="shared" si="12" ref="B116:B147">0.1*(SQRT(A116)+2.6)</f>
        <v>0.7182575694955841</v>
      </c>
      <c r="C116" s="105">
        <f aca="true" t="shared" si="13" ref="C116:C147">3600/0.74/(SQRT(A116)+2.6)</f>
        <v>677.314806202648</v>
      </c>
      <c r="D116" s="20">
        <v>26</v>
      </c>
      <c r="E116" s="21">
        <f aca="true" t="shared" si="14" ref="E116:E147">0.1*(SQRT(D116)+2.6)</f>
        <v>0.7699019513592784</v>
      </c>
      <c r="F116" s="105">
        <f aca="true" t="shared" si="15" ref="F116:F147">3600/0.74/(SQRT(D116)+2.6)</f>
        <v>631.8810929464254</v>
      </c>
      <c r="G116" s="20">
        <v>31</v>
      </c>
      <c r="H116" s="21">
        <f aca="true" t="shared" si="16" ref="H116:H147">0.1*(SQRT(G116)+2.6)</f>
        <v>0.8167764362830022</v>
      </c>
      <c r="I116" s="105">
        <f aca="true" t="shared" si="17" ref="I116:I147">3600/0.74/(SQRT(G116)+2.6)</f>
        <v>595.6176805251582</v>
      </c>
    </row>
    <row r="117" spans="1:9" ht="13.5">
      <c r="A117" s="16">
        <v>21.1</v>
      </c>
      <c r="B117" s="21">
        <f t="shared" si="12"/>
        <v>0.7193473631142342</v>
      </c>
      <c r="C117" s="105">
        <f t="shared" si="13"/>
        <v>676.2886908771934</v>
      </c>
      <c r="D117" s="16">
        <v>26.1</v>
      </c>
      <c r="E117" s="21">
        <f t="shared" si="14"/>
        <v>0.7708815909777921</v>
      </c>
      <c r="F117" s="105">
        <f t="shared" si="15"/>
        <v>631.0780957545288</v>
      </c>
      <c r="G117" s="16">
        <v>31.1</v>
      </c>
      <c r="H117" s="21">
        <f t="shared" si="16"/>
        <v>0.8176737397439475</v>
      </c>
      <c r="I117" s="105">
        <f t="shared" si="17"/>
        <v>594.9640582059399</v>
      </c>
    </row>
    <row r="118" spans="1:9" ht="13.5">
      <c r="A118" s="16">
        <v>21.2</v>
      </c>
      <c r="B118" s="21">
        <f t="shared" si="12"/>
        <v>0.7204345773288536</v>
      </c>
      <c r="C118" s="105">
        <f t="shared" si="13"/>
        <v>675.2680976116201</v>
      </c>
      <c r="D118" s="16">
        <v>26.2</v>
      </c>
      <c r="E118" s="21">
        <f t="shared" si="14"/>
        <v>0.7718593556827891</v>
      </c>
      <c r="F118" s="105">
        <f t="shared" si="15"/>
        <v>630.2786678748477</v>
      </c>
      <c r="G118" s="16">
        <v>31.2</v>
      </c>
      <c r="H118" s="21">
        <f t="shared" si="16"/>
        <v>0.8185696017507577</v>
      </c>
      <c r="I118" s="105">
        <f t="shared" si="17"/>
        <v>594.3129154148758</v>
      </c>
    </row>
    <row r="119" spans="1:9" ht="13.5">
      <c r="A119" s="16">
        <v>21.3</v>
      </c>
      <c r="B119" s="21">
        <f t="shared" si="12"/>
        <v>0.7215192303685731</v>
      </c>
      <c r="C119" s="105">
        <f t="shared" si="13"/>
        <v>674.2529734626407</v>
      </c>
      <c r="D119" s="16">
        <v>26.3</v>
      </c>
      <c r="E119" s="21">
        <f t="shared" si="14"/>
        <v>0.7728352561983235</v>
      </c>
      <c r="F119" s="105">
        <f t="shared" si="15"/>
        <v>629.4827812069243</v>
      </c>
      <c r="G119" s="16">
        <v>31.3</v>
      </c>
      <c r="H119" s="21">
        <f t="shared" si="16"/>
        <v>0.8194640292279747</v>
      </c>
      <c r="I119" s="105">
        <f t="shared" si="17"/>
        <v>593.6642355672528</v>
      </c>
    </row>
    <row r="120" spans="1:9" ht="13.5">
      <c r="A120" s="16">
        <v>21.4</v>
      </c>
      <c r="B120" s="21">
        <f t="shared" si="12"/>
        <v>0.7226013402488152</v>
      </c>
      <c r="C120" s="105">
        <f t="shared" si="13"/>
        <v>673.2432662233555</v>
      </c>
      <c r="D120" s="16">
        <v>26.4</v>
      </c>
      <c r="E120" s="21">
        <f t="shared" si="14"/>
        <v>0.7738093031466052</v>
      </c>
      <c r="F120" s="105">
        <f t="shared" si="15"/>
        <v>628.6904079703436</v>
      </c>
      <c r="G120" s="16">
        <v>31.4</v>
      </c>
      <c r="H120" s="21">
        <f t="shared" si="16"/>
        <v>0.820357029044876</v>
      </c>
      <c r="I120" s="105">
        <f t="shared" si="17"/>
        <v>593.0180022384793</v>
      </c>
    </row>
    <row r="121" spans="1:9" ht="13.5">
      <c r="A121" s="16">
        <v>21.5</v>
      </c>
      <c r="B121" s="21">
        <f t="shared" si="12"/>
        <v>0.7236809247747852</v>
      </c>
      <c r="C121" s="105">
        <f t="shared" si="13"/>
        <v>672.2389244097939</v>
      </c>
      <c r="D121" s="16">
        <v>26.5</v>
      </c>
      <c r="E121" s="21">
        <f t="shared" si="14"/>
        <v>0.77478150704935</v>
      </c>
      <c r="F121" s="105">
        <f t="shared" si="15"/>
        <v>627.9015206999508</v>
      </c>
      <c r="G121" s="16">
        <v>31.5</v>
      </c>
      <c r="H121" s="21">
        <f t="shared" si="16"/>
        <v>0.8212486080160913</v>
      </c>
      <c r="I121" s="105">
        <f t="shared" si="17"/>
        <v>592.3741991620575</v>
      </c>
    </row>
    <row r="122" spans="1:9" ht="13.5">
      <c r="A122" s="16">
        <v>21.6</v>
      </c>
      <c r="B122" s="21">
        <f t="shared" si="12"/>
        <v>0.72475800154489</v>
      </c>
      <c r="C122" s="105">
        <f t="shared" si="13"/>
        <v>671.2398972477637</v>
      </c>
      <c r="D122" s="16">
        <v>26.6</v>
      </c>
      <c r="E122" s="21">
        <f t="shared" si="14"/>
        <v>0.7757518783291051</v>
      </c>
      <c r="F122" s="105">
        <f t="shared" si="15"/>
        <v>627.1160922411578</v>
      </c>
      <c r="G122" s="16">
        <v>31.6</v>
      </c>
      <c r="H122" s="21">
        <f t="shared" si="16"/>
        <v>0.8221387729022078</v>
      </c>
      <c r="I122" s="105">
        <f t="shared" si="17"/>
        <v>591.7328102275908</v>
      </c>
    </row>
    <row r="123" spans="1:9" ht="13.5">
      <c r="A123" s="16">
        <v>21.7</v>
      </c>
      <c r="B123" s="21">
        <f t="shared" si="12"/>
        <v>0.7258325879540847</v>
      </c>
      <c r="C123" s="105">
        <f t="shared" si="13"/>
        <v>670.2461346599956</v>
      </c>
      <c r="D123" s="16">
        <v>26.7</v>
      </c>
      <c r="E123" s="21">
        <f t="shared" si="14"/>
        <v>0.7767204273105526</v>
      </c>
      <c r="F123" s="105">
        <f t="shared" si="15"/>
        <v>626.3340957453368</v>
      </c>
      <c r="G123" s="16">
        <v>31.7</v>
      </c>
      <c r="H123" s="21">
        <f t="shared" si="16"/>
        <v>0.82302753041037</v>
      </c>
      <c r="I123" s="105">
        <f t="shared" si="17"/>
        <v>591.0938194788204</v>
      </c>
    </row>
    <row r="124" spans="1:9" ht="13.5">
      <c r="A124" s="16">
        <v>21.8</v>
      </c>
      <c r="B124" s="21">
        <f t="shared" si="12"/>
        <v>0.7269047011971502</v>
      </c>
      <c r="C124" s="105">
        <f t="shared" si="13"/>
        <v>669.2575872535763</v>
      </c>
      <c r="D124" s="16">
        <v>26.8</v>
      </c>
      <c r="E124" s="21">
        <f t="shared" si="14"/>
        <v>0.7776871642217915</v>
      </c>
      <c r="F124" s="105">
        <f t="shared" si="15"/>
        <v>625.5555046652971</v>
      </c>
      <c r="G124" s="16">
        <v>31.8</v>
      </c>
      <c r="H124" s="21">
        <f t="shared" si="16"/>
        <v>0.8239148871948674</v>
      </c>
      <c r="I124" s="105">
        <f t="shared" si="17"/>
        <v>590.457211111693</v>
      </c>
    </row>
    <row r="125" spans="1:9" ht="13.5">
      <c r="A125" s="16">
        <v>21.9</v>
      </c>
      <c r="B125" s="21">
        <f t="shared" si="12"/>
        <v>0.7279743582719036</v>
      </c>
      <c r="C125" s="105">
        <f t="shared" si="13"/>
        <v>668.2742063076628</v>
      </c>
      <c r="D125" s="16">
        <v>26.9</v>
      </c>
      <c r="E125" s="21">
        <f t="shared" si="14"/>
        <v>0.7786520991955976</v>
      </c>
      <c r="F125" s="105">
        <f t="shared" si="15"/>
        <v>624.7802927508463</v>
      </c>
      <c r="G125" s="16">
        <v>31.9</v>
      </c>
      <c r="H125" s="21">
        <f t="shared" si="16"/>
        <v>0.8248008498577175</v>
      </c>
      <c r="I125" s="105">
        <f t="shared" si="17"/>
        <v>589.8229694724587</v>
      </c>
    </row>
    <row r="126" spans="1:9" ht="13.5">
      <c r="A126" s="16">
        <v>22</v>
      </c>
      <c r="B126" s="21">
        <f t="shared" si="12"/>
        <v>0.7290415759823431</v>
      </c>
      <c r="C126" s="105">
        <f t="shared" si="13"/>
        <v>667.2959437614693</v>
      </c>
      <c r="D126" s="16">
        <v>27</v>
      </c>
      <c r="E126" s="21">
        <f t="shared" si="14"/>
        <v>0.7796152422706633</v>
      </c>
      <c r="F126" s="105">
        <f t="shared" si="15"/>
        <v>624.0084340444314</v>
      </c>
      <c r="G126" s="16">
        <v>32</v>
      </c>
      <c r="H126" s="21">
        <f t="shared" si="16"/>
        <v>0.8256854249492381</v>
      </c>
      <c r="I126" s="105">
        <f t="shared" si="17"/>
        <v>589.1910790557978</v>
      </c>
    </row>
    <row r="127" spans="1:9" ht="13.5">
      <c r="A127" s="16">
        <v>22.1</v>
      </c>
      <c r="B127" s="21">
        <f t="shared" si="12"/>
        <v>0.7301063709417264</v>
      </c>
      <c r="C127" s="105">
        <f t="shared" si="13"/>
        <v>666.3227522025219</v>
      </c>
      <c r="D127" s="16">
        <v>27.1</v>
      </c>
      <c r="E127" s="21">
        <f t="shared" si="14"/>
        <v>0.7805766033928148</v>
      </c>
      <c r="F127" s="105">
        <f t="shared" si="15"/>
        <v>623.2399028768592</v>
      </c>
      <c r="G127" s="16">
        <v>32.1</v>
      </c>
      <c r="H127" s="21">
        <f t="shared" si="16"/>
        <v>0.8265686189686119</v>
      </c>
      <c r="I127" s="105">
        <f t="shared" si="17"/>
        <v>588.561524502977</v>
      </c>
    </row>
    <row r="128" spans="1:9" ht="13.5">
      <c r="A128" s="16">
        <v>22.2</v>
      </c>
      <c r="B128" s="21">
        <f t="shared" si="12"/>
        <v>0.7311687595755899</v>
      </c>
      <c r="C128" s="105">
        <f t="shared" si="13"/>
        <v>665.3545848551704</v>
      </c>
      <c r="D128" s="16">
        <v>27.2</v>
      </c>
      <c r="E128" s="21">
        <f t="shared" si="14"/>
        <v>0.7815361924162119</v>
      </c>
      <c r="F128" s="105">
        <f t="shared" si="15"/>
        <v>622.474673863095</v>
      </c>
      <c r="G128" s="16">
        <v>32.2</v>
      </c>
      <c r="H128" s="21">
        <f t="shared" si="16"/>
        <v>0.8274504383644443</v>
      </c>
      <c r="I128" s="105">
        <f t="shared" si="17"/>
        <v>587.9342906000337</v>
      </c>
    </row>
    <row r="129" spans="1:9" ht="13.5">
      <c r="A129" s="16">
        <v>22.3</v>
      </c>
      <c r="B129" s="21">
        <f t="shared" si="12"/>
        <v>0.7322287581247038</v>
      </c>
      <c r="C129" s="105">
        <f t="shared" si="13"/>
        <v>664.3913955693534</v>
      </c>
      <c r="D129" s="16">
        <v>27.3</v>
      </c>
      <c r="E129" s="21">
        <f t="shared" si="14"/>
        <v>0.7824940191045253</v>
      </c>
      <c r="F129" s="105">
        <f t="shared" si="15"/>
        <v>621.7127218981361</v>
      </c>
      <c r="G129" s="16">
        <v>32.3</v>
      </c>
      <c r="H129" s="21">
        <f t="shared" si="16"/>
        <v>0.8283308895353129</v>
      </c>
      <c r="I129" s="105">
        <f t="shared" si="17"/>
        <v>587.3093622759881</v>
      </c>
    </row>
    <row r="130" spans="1:9" ht="13.5">
      <c r="A130" s="16">
        <v>22.4</v>
      </c>
      <c r="B130" s="21">
        <f t="shared" si="12"/>
        <v>0.7332863826479694</v>
      </c>
      <c r="C130" s="105">
        <f t="shared" si="13"/>
        <v>663.4331388096093</v>
      </c>
      <c r="D130" s="16">
        <v>27.4</v>
      </c>
      <c r="E130" s="21">
        <f t="shared" si="14"/>
        <v>0.783450093132096</v>
      </c>
      <c r="F130" s="105">
        <f t="shared" si="15"/>
        <v>620.9540221529605</v>
      </c>
      <c r="G130" s="16">
        <v>32.4</v>
      </c>
      <c r="H130" s="21">
        <f t="shared" si="16"/>
        <v>0.8292099788303084</v>
      </c>
      <c r="I130" s="105">
        <f t="shared" si="17"/>
        <v>586.6867246010825</v>
      </c>
    </row>
    <row r="131" spans="1:9" ht="13.5">
      <c r="A131" s="16">
        <v>22.5</v>
      </c>
      <c r="B131" s="21">
        <f t="shared" si="12"/>
        <v>0.7343416490252569</v>
      </c>
      <c r="C131" s="105">
        <f t="shared" si="13"/>
        <v>662.4797696443258</v>
      </c>
      <c r="D131" s="16">
        <v>27.5</v>
      </c>
      <c r="E131" s="21">
        <f t="shared" si="14"/>
        <v>0.7844044240850758</v>
      </c>
      <c r="F131" s="105">
        <f t="shared" si="15"/>
        <v>620.1985500705471</v>
      </c>
      <c r="G131" s="16">
        <v>32.5</v>
      </c>
      <c r="H131" s="21">
        <f t="shared" si="16"/>
        <v>0.830087712549569</v>
      </c>
      <c r="I131" s="105">
        <f t="shared" si="17"/>
        <v>586.0663627850482</v>
      </c>
    </row>
    <row r="132" spans="1:9" ht="13.5">
      <c r="A132" s="16">
        <v>22.6</v>
      </c>
      <c r="B132" s="21">
        <f t="shared" si="12"/>
        <v>0.7353945729601886</v>
      </c>
      <c r="C132" s="105">
        <f t="shared" si="13"/>
        <v>661.5312437352227</v>
      </c>
      <c r="D132" s="16">
        <v>27.6</v>
      </c>
      <c r="E132" s="21">
        <f t="shared" si="14"/>
        <v>0.785357021462548</v>
      </c>
      <c r="F132" s="105">
        <f t="shared" si="15"/>
        <v>619.4462813619679</v>
      </c>
      <c r="G132" s="16">
        <v>32.6</v>
      </c>
      <c r="H132" s="21">
        <f t="shared" si="16"/>
        <v>0.830964096944808</v>
      </c>
      <c r="I132" s="105">
        <f t="shared" si="17"/>
        <v>585.4482621753978</v>
      </c>
    </row>
    <row r="133" spans="1:9" ht="13.5">
      <c r="A133" s="16">
        <v>22.7</v>
      </c>
      <c r="B133" s="21">
        <f t="shared" si="12"/>
        <v>0.7364451699828639</v>
      </c>
      <c r="C133" s="105">
        <f t="shared" si="13"/>
        <v>660.5875173270624</v>
      </c>
      <c r="D133" s="16">
        <v>27.7</v>
      </c>
      <c r="E133" s="21">
        <f t="shared" si="14"/>
        <v>0.7863078946776307</v>
      </c>
      <c r="F133" s="105">
        <f t="shared" si="15"/>
        <v>618.6971920025494</v>
      </c>
      <c r="G133" s="16">
        <v>32.7</v>
      </c>
      <c r="H133" s="21">
        <f t="shared" si="16"/>
        <v>0.831839138219832</v>
      </c>
      <c r="I133" s="105">
        <f t="shared" si="17"/>
        <v>584.8324082557434</v>
      </c>
    </row>
    <row r="134" spans="1:9" ht="13.5">
      <c r="A134" s="16">
        <v>22.8</v>
      </c>
      <c r="B134" s="21">
        <f t="shared" si="12"/>
        <v>0.7374934554525329</v>
      </c>
      <c r="C134" s="105">
        <f t="shared" si="13"/>
        <v>659.6485472375804</v>
      </c>
      <c r="D134" s="16">
        <v>27.8</v>
      </c>
      <c r="E134" s="21">
        <f t="shared" si="14"/>
        <v>0.7872570530585628</v>
      </c>
      <c r="F134" s="105">
        <f t="shared" si="15"/>
        <v>617.951258228102</v>
      </c>
      <c r="G134" s="16">
        <v>32.8</v>
      </c>
      <c r="H134" s="21">
        <f t="shared" si="16"/>
        <v>0.8327128425310542</v>
      </c>
      <c r="I134" s="105">
        <f t="shared" si="17"/>
        <v>584.2187866441416</v>
      </c>
    </row>
    <row r="135" spans="1:9" ht="13.5">
      <c r="A135" s="16">
        <v>22.9</v>
      </c>
      <c r="B135" s="21">
        <f t="shared" si="12"/>
        <v>0.738539444560216</v>
      </c>
      <c r="C135" s="105">
        <f t="shared" si="13"/>
        <v>658.7142908476318</v>
      </c>
      <c r="D135" s="16">
        <v>27.9</v>
      </c>
      <c r="E135" s="21">
        <f t="shared" si="14"/>
        <v>0.7882045058497703</v>
      </c>
      <c r="F135" s="105">
        <f t="shared" si="15"/>
        <v>617.208456531216</v>
      </c>
      <c r="G135" s="16">
        <v>32.9</v>
      </c>
      <c r="H135" s="21">
        <f t="shared" si="16"/>
        <v>0.8335852159879995</v>
      </c>
      <c r="I135" s="105">
        <f t="shared" si="17"/>
        <v>583.6073830914609</v>
      </c>
    </row>
    <row r="136" spans="1:9" ht="13.5">
      <c r="A136" s="16">
        <v>23</v>
      </c>
      <c r="B136" s="21">
        <f t="shared" si="12"/>
        <v>0.7395831523312719</v>
      </c>
      <c r="C136" s="105">
        <f t="shared" si="13"/>
        <v>657.7847060915484</v>
      </c>
      <c r="D136" s="16">
        <v>28</v>
      </c>
      <c r="E136" s="21">
        <f t="shared" si="14"/>
        <v>0.7891502622129182</v>
      </c>
      <c r="F136" s="105">
        <f t="shared" si="15"/>
        <v>616.4687636576228</v>
      </c>
      <c r="G136" s="16">
        <v>33</v>
      </c>
      <c r="H136" s="21">
        <f t="shared" si="16"/>
        <v>0.8344562646538028</v>
      </c>
      <c r="I136" s="105">
        <f t="shared" si="17"/>
        <v>582.9981834797763</v>
      </c>
    </row>
    <row r="137" spans="1:9" ht="13.5">
      <c r="A137" s="16">
        <v>23.1</v>
      </c>
      <c r="B137" s="21">
        <f t="shared" si="12"/>
        <v>0.7406245936279167</v>
      </c>
      <c r="C137" s="105">
        <f t="shared" si="13"/>
        <v>656.8597514476992</v>
      </c>
      <c r="D137" s="16">
        <v>28.1</v>
      </c>
      <c r="E137" s="21">
        <f t="shared" si="14"/>
        <v>0.7900943312279429</v>
      </c>
      <c r="F137" s="105">
        <f t="shared" si="15"/>
        <v>615.7321566026205</v>
      </c>
      <c r="G137" s="16">
        <v>33.1</v>
      </c>
      <c r="H137" s="21">
        <f t="shared" si="16"/>
        <v>0.835325994545701</v>
      </c>
      <c r="I137" s="105">
        <f t="shared" si="17"/>
        <v>582.3911738207862</v>
      </c>
    </row>
    <row r="138" spans="1:9" ht="13.5">
      <c r="A138" s="16">
        <v>23.2</v>
      </c>
      <c r="B138" s="21">
        <f t="shared" si="12"/>
        <v>0.7416637831516919</v>
      </c>
      <c r="C138" s="105">
        <f t="shared" si="13"/>
        <v>655.9393859292518</v>
      </c>
      <c r="D138" s="16">
        <v>28.2</v>
      </c>
      <c r="E138" s="21">
        <f t="shared" si="14"/>
        <v>0.7910367218940701</v>
      </c>
      <c r="F138" s="105">
        <f t="shared" si="15"/>
        <v>614.9986126075614</v>
      </c>
      <c r="G138" s="16">
        <v>33.2</v>
      </c>
      <c r="H138" s="21">
        <f t="shared" si="16"/>
        <v>0.8361944116355174</v>
      </c>
      <c r="I138" s="105">
        <f t="shared" si="17"/>
        <v>581.7863402542536</v>
      </c>
    </row>
    <row r="139" spans="1:9" ht="13.5">
      <c r="A139" s="16">
        <v>23.3</v>
      </c>
      <c r="B139" s="21">
        <f t="shared" si="12"/>
        <v>0.742700735445887</v>
      </c>
      <c r="C139" s="105">
        <f t="shared" si="13"/>
        <v>655.0235690751269</v>
      </c>
      <c r="D139" s="16">
        <v>28.3</v>
      </c>
      <c r="E139" s="21">
        <f t="shared" si="14"/>
        <v>0.7919774431308154</v>
      </c>
      <c r="F139" s="105">
        <f t="shared" si="15"/>
        <v>614.2681091564003</v>
      </c>
      <c r="G139" s="16">
        <v>33.3</v>
      </c>
      <c r="H139" s="21">
        <f t="shared" si="16"/>
        <v>0.8370615218501403</v>
      </c>
      <c r="I139" s="105">
        <f t="shared" si="17"/>
        <v>581.1836690464701</v>
      </c>
    </row>
    <row r="140" spans="1:9" ht="13.5">
      <c r="A140" s="16">
        <v>23.4</v>
      </c>
      <c r="B140" s="21">
        <f t="shared" si="12"/>
        <v>0.743735464897913</v>
      </c>
      <c r="C140" s="105">
        <f t="shared" si="13"/>
        <v>654.1122609411437</v>
      </c>
      <c r="D140" s="16">
        <v>28.4</v>
      </c>
      <c r="E140" s="21">
        <f t="shared" si="14"/>
        <v>0.7929165037789692</v>
      </c>
      <c r="F140" s="105">
        <f t="shared" si="15"/>
        <v>613.540623972304</v>
      </c>
      <c r="G140" s="16">
        <v>33.4</v>
      </c>
      <c r="H140" s="21">
        <f t="shared" si="16"/>
        <v>0.8379273310719957</v>
      </c>
      <c r="I140" s="105">
        <f t="shared" si="17"/>
        <v>580.5831465887429</v>
      </c>
    </row>
    <row r="141" spans="1:9" ht="13.5">
      <c r="A141" s="16">
        <v>23.5</v>
      </c>
      <c r="B141" s="21">
        <f t="shared" si="12"/>
        <v>0.7447679857416329</v>
      </c>
      <c r="C141" s="105">
        <f t="shared" si="13"/>
        <v>653.2054220913482</v>
      </c>
      <c r="D141" s="16">
        <v>28.5</v>
      </c>
      <c r="E141" s="21">
        <f t="shared" si="14"/>
        <v>0.7938539126015656</v>
      </c>
      <c r="F141" s="105">
        <f t="shared" si="15"/>
        <v>612.8161350143191</v>
      </c>
      <c r="G141" s="16">
        <v>33.5</v>
      </c>
      <c r="H141" s="21">
        <f t="shared" si="16"/>
        <v>0.8387918451395113</v>
      </c>
      <c r="I141" s="105">
        <f t="shared" si="17"/>
        <v>579.9847593959048</v>
      </c>
    </row>
    <row r="142" spans="1:9" ht="13.5">
      <c r="A142" s="16">
        <v>23.6</v>
      </c>
      <c r="B142" s="21">
        <f t="shared" si="12"/>
        <v>0.7457983120596448</v>
      </c>
      <c r="C142" s="105">
        <f t="shared" si="13"/>
        <v>652.303013589524</v>
      </c>
      <c r="D142" s="16">
        <v>28.6</v>
      </c>
      <c r="E142" s="21">
        <f t="shared" si="14"/>
        <v>0.7947896782848375</v>
      </c>
      <c r="F142" s="105">
        <f t="shared" si="15"/>
        <v>612.094620474096</v>
      </c>
      <c r="G142" s="16">
        <v>33.6</v>
      </c>
      <c r="H142" s="21">
        <f t="shared" si="16"/>
        <v>0.8396550698475777</v>
      </c>
      <c r="I142" s="105">
        <f t="shared" si="17"/>
        <v>579.3884941048451</v>
      </c>
    </row>
    <row r="143" spans="1:9" ht="13.5">
      <c r="A143" s="16">
        <v>23.7</v>
      </c>
      <c r="B143" s="21">
        <f t="shared" si="12"/>
        <v>0.7468264577855234</v>
      </c>
      <c r="C143" s="105">
        <f t="shared" si="13"/>
        <v>651.4049969908774</v>
      </c>
      <c r="D143" s="16">
        <v>28.7</v>
      </c>
      <c r="E143" s="21">
        <f t="shared" si="14"/>
        <v>0.795723809439155</v>
      </c>
      <c r="F143" s="105">
        <f t="shared" si="15"/>
        <v>611.3760587726711</v>
      </c>
      <c r="G143" s="16">
        <v>33.7</v>
      </c>
      <c r="H143" s="21">
        <f t="shared" si="16"/>
        <v>0.8405170109479997</v>
      </c>
      <c r="I143" s="105">
        <f t="shared" si="17"/>
        <v>578.7943374730628</v>
      </c>
    </row>
    <row r="144" spans="1:9" ht="13.5">
      <c r="A144" s="16">
        <v>23.8</v>
      </c>
      <c r="B144" s="21">
        <f t="shared" si="12"/>
        <v>0.7478524367060188</v>
      </c>
      <c r="C144" s="105">
        <f t="shared" si="13"/>
        <v>650.5113343338944</v>
      </c>
      <c r="D144" s="16">
        <v>28.8</v>
      </c>
      <c r="E144" s="21">
        <f t="shared" si="14"/>
        <v>0.7966563145999497</v>
      </c>
      <c r="F144" s="105">
        <f t="shared" si="15"/>
        <v>610.6604285573026</v>
      </c>
      <c r="G144" s="16">
        <v>33.8</v>
      </c>
      <c r="H144" s="21">
        <f t="shared" si="16"/>
        <v>0.8413776741499452</v>
      </c>
      <c r="I144" s="105">
        <f t="shared" si="17"/>
        <v>578.2022763772405</v>
      </c>
    </row>
    <row r="145" spans="1:9" ht="13.5">
      <c r="A145" s="16">
        <v>23.9</v>
      </c>
      <c r="B145" s="21">
        <f t="shared" si="12"/>
        <v>0.7488762624632127</v>
      </c>
      <c r="C145" s="105">
        <f t="shared" si="13"/>
        <v>649.6219881323643</v>
      </c>
      <c r="D145" s="16">
        <v>28.9</v>
      </c>
      <c r="E145" s="21">
        <f t="shared" si="14"/>
        <v>0.7975872022286246</v>
      </c>
      <c r="F145" s="105">
        <f t="shared" si="15"/>
        <v>609.9477086983619</v>
      </c>
      <c r="G145" s="16">
        <v>33.9</v>
      </c>
      <c r="H145" s="21">
        <f t="shared" si="16"/>
        <v>0.8422370651203854</v>
      </c>
      <c r="I145" s="105">
        <f t="shared" si="17"/>
        <v>577.6122978118404</v>
      </c>
    </row>
    <row r="146" spans="1:9" ht="13.5">
      <c r="A146" s="16">
        <v>24</v>
      </c>
      <c r="B146" s="21">
        <f t="shared" si="12"/>
        <v>0.7498979485566356</v>
      </c>
      <c r="C146" s="105">
        <f t="shared" si="13"/>
        <v>648.7369213675678</v>
      </c>
      <c r="D146" s="16">
        <v>29</v>
      </c>
      <c r="E146" s="21">
        <f t="shared" si="14"/>
        <v>0.7985164807134505</v>
      </c>
      <c r="F146" s="105">
        <f t="shared" si="15"/>
        <v>609.2378782862759</v>
      </c>
      <c r="G146" s="16">
        <v>34</v>
      </c>
      <c r="H146" s="21">
        <f t="shared" si="16"/>
        <v>0.8430951894845301</v>
      </c>
      <c r="I146" s="105">
        <f t="shared" si="17"/>
        <v>577.0243888877188</v>
      </c>
    </row>
    <row r="147" spans="1:9" ht="13.5">
      <c r="A147" s="16">
        <v>24.1</v>
      </c>
      <c r="B147" s="21">
        <f t="shared" si="12"/>
        <v>0.7509175083453432</v>
      </c>
      <c r="C147" s="105">
        <f t="shared" si="13"/>
        <v>647.8560974806221</v>
      </c>
      <c r="D147" s="16">
        <v>29.1</v>
      </c>
      <c r="E147" s="21">
        <f t="shared" si="14"/>
        <v>0.7994441583704472</v>
      </c>
      <c r="F147" s="105">
        <f t="shared" si="15"/>
        <v>608.5309166285232</v>
      </c>
      <c r="G147" s="16">
        <v>34.1</v>
      </c>
      <c r="H147" s="21">
        <f t="shared" si="16"/>
        <v>0.8439520528262574</v>
      </c>
      <c r="I147" s="105">
        <f t="shared" si="17"/>
        <v>576.4385368307629</v>
      </c>
    </row>
    <row r="148" spans="1:9" ht="13.5">
      <c r="A148" s="16">
        <v>24.2</v>
      </c>
      <c r="B148" s="21">
        <f aca="true" t="shared" si="18" ref="B148:B165">0.1*(SQRT(A148)+2.6)</f>
        <v>0.7519349550499538</v>
      </c>
      <c r="C148" s="105">
        <f aca="true" t="shared" si="19" ref="C148:C165">3600/0.74/(SQRT(A148)+2.6)</f>
        <v>646.9794803649837</v>
      </c>
      <c r="D148" s="16">
        <v>29.2</v>
      </c>
      <c r="E148" s="21">
        <f aca="true" t="shared" si="20" ref="E148:E165">0.1*(SQRT(D148)+2.6)</f>
        <v>0.8003702434442519</v>
      </c>
      <c r="F148" s="105">
        <f aca="true" t="shared" si="21" ref="F148:F165">3600/0.74/(SQRT(D148)+2.6)</f>
        <v>607.8268032466799</v>
      </c>
      <c r="G148" s="16">
        <v>34.2</v>
      </c>
      <c r="H148" s="21">
        <f aca="true" t="shared" si="22" ref="H148:H165">0.1*(SQRT(G148)+2.6)</f>
        <v>0.8448076606885379</v>
      </c>
      <c r="I148" s="105">
        <f aca="true" t="shared" si="23" ref="I148:I165">3600/0.74/(SQRT(G148)+2.6)</f>
        <v>575.8547289805455</v>
      </c>
    </row>
    <row r="149" spans="1:9" ht="13.5">
      <c r="A149" s="16">
        <v>24.3</v>
      </c>
      <c r="B149" s="21">
        <f t="shared" si="18"/>
        <v>0.7529503017546496</v>
      </c>
      <c r="C149" s="105">
        <f t="shared" si="19"/>
        <v>646.1070343591006</v>
      </c>
      <c r="D149" s="16">
        <v>29.3</v>
      </c>
      <c r="E149" s="21">
        <f t="shared" si="20"/>
        <v>0.8012947441089744</v>
      </c>
      <c r="F149" s="105">
        <f t="shared" si="21"/>
        <v>607.1255178735147</v>
      </c>
      <c r="G149" s="16">
        <v>34.3</v>
      </c>
      <c r="H149" s="21">
        <f t="shared" si="22"/>
        <v>0.845662018573853</v>
      </c>
      <c r="I149" s="105">
        <f t="shared" si="23"/>
        <v>575.272952789</v>
      </c>
    </row>
    <row r="150" spans="1:9" ht="13.5">
      <c r="A150" s="16">
        <v>24.4</v>
      </c>
      <c r="B150" s="21">
        <f t="shared" si="18"/>
        <v>0.7539635614091389</v>
      </c>
      <c r="C150" s="105">
        <f t="shared" si="19"/>
        <v>645.2387242392133</v>
      </c>
      <c r="D150" s="16">
        <v>29.4</v>
      </c>
      <c r="E150" s="21">
        <f t="shared" si="20"/>
        <v>0.8022176684690385</v>
      </c>
      <c r="F150" s="105">
        <f t="shared" si="21"/>
        <v>606.4270404501349</v>
      </c>
      <c r="G150" s="16">
        <v>34.4</v>
      </c>
      <c r="H150" s="21">
        <f t="shared" si="22"/>
        <v>0.8465151319446073</v>
      </c>
      <c r="I150" s="105">
        <f t="shared" si="23"/>
        <v>574.6931958191154</v>
      </c>
    </row>
    <row r="151" spans="1:9" ht="13.5">
      <c r="A151" s="16">
        <v>24.5</v>
      </c>
      <c r="B151" s="21">
        <f t="shared" si="18"/>
        <v>0.7549747468305834</v>
      </c>
      <c r="C151" s="105">
        <f t="shared" si="19"/>
        <v>644.3745152123006</v>
      </c>
      <c r="D151" s="16">
        <v>29.5</v>
      </c>
      <c r="E151" s="21">
        <f t="shared" si="20"/>
        <v>0.8031390245600107</v>
      </c>
      <c r="F151" s="105">
        <f t="shared" si="21"/>
        <v>605.731351123178</v>
      </c>
      <c r="G151" s="16">
        <v>34.5</v>
      </c>
      <c r="H151" s="21">
        <f t="shared" si="22"/>
        <v>0.8473670062235366</v>
      </c>
      <c r="I151" s="105">
        <f t="shared" si="23"/>
        <v>574.1154457436484</v>
      </c>
    </row>
    <row r="152" spans="1:9" ht="13.5">
      <c r="A152" s="16">
        <v>24.6</v>
      </c>
      <c r="B152" s="21">
        <f t="shared" si="18"/>
        <v>0.7559838707054898</v>
      </c>
      <c r="C152" s="105">
        <f t="shared" si="19"/>
        <v>643.514372909165</v>
      </c>
      <c r="D152" s="16">
        <v>29.6</v>
      </c>
      <c r="E152" s="21">
        <f t="shared" si="20"/>
        <v>0.8040588203494178</v>
      </c>
      <c r="F152" s="105">
        <f t="shared" si="21"/>
        <v>605.0384302420504</v>
      </c>
      <c r="G152" s="16">
        <v>34.6</v>
      </c>
      <c r="H152" s="21">
        <f t="shared" si="22"/>
        <v>0.8482176467941097</v>
      </c>
      <c r="I152" s="105">
        <f t="shared" si="23"/>
        <v>573.5396903438544</v>
      </c>
    </row>
    <row r="153" spans="1:9" ht="13.5">
      <c r="A153" s="16">
        <v>24.7</v>
      </c>
      <c r="B153" s="21">
        <f t="shared" si="18"/>
        <v>0.7569909455915671</v>
      </c>
      <c r="C153" s="105">
        <f t="shared" si="19"/>
        <v>642.6582633776565</v>
      </c>
      <c r="D153" s="16">
        <v>29.7</v>
      </c>
      <c r="E153" s="21">
        <f t="shared" si="20"/>
        <v>0.8049770637375485</v>
      </c>
      <c r="F153" s="105">
        <f t="shared" si="21"/>
        <v>604.348258356214</v>
      </c>
      <c r="G153" s="16">
        <v>34.7</v>
      </c>
      <c r="H153" s="21">
        <f t="shared" si="22"/>
        <v>0.8490670590009257</v>
      </c>
      <c r="I153" s="105">
        <f t="shared" si="23"/>
        <v>572.9659175082378</v>
      </c>
    </row>
    <row r="154" spans="1:9" ht="13.5">
      <c r="A154" s="16">
        <v>24.8</v>
      </c>
      <c r="B154" s="21">
        <f t="shared" si="18"/>
        <v>0.7579959839195493</v>
      </c>
      <c r="C154" s="105">
        <f t="shared" si="19"/>
        <v>641.8061530760305</v>
      </c>
      <c r="D154" s="16">
        <v>29.8</v>
      </c>
      <c r="E154" s="21">
        <f t="shared" si="20"/>
        <v>0.8058937625582474</v>
      </c>
      <c r="F154" s="105">
        <f t="shared" si="21"/>
        <v>603.6608162125152</v>
      </c>
      <c r="G154" s="16">
        <v>34.8</v>
      </c>
      <c r="H154" s="21">
        <f t="shared" si="22"/>
        <v>0.849915248150105</v>
      </c>
      <c r="I154" s="105">
        <f t="shared" si="23"/>
        <v>572.3941152313193</v>
      </c>
    </row>
    <row r="155" spans="1:9" ht="13.5">
      <c r="A155" s="16">
        <v>24.9</v>
      </c>
      <c r="B155" s="21">
        <f t="shared" si="18"/>
        <v>0.7589989979949859</v>
      </c>
      <c r="C155" s="105">
        <f t="shared" si="19"/>
        <v>640.9580088664363</v>
      </c>
      <c r="D155" s="16">
        <v>29.9</v>
      </c>
      <c r="E155" s="21">
        <f t="shared" si="20"/>
        <v>0.8068089245796927</v>
      </c>
      <c r="F155" s="105">
        <f t="shared" si="21"/>
        <v>602.9760847525599</v>
      </c>
      <c r="G155" s="16">
        <v>34.9</v>
      </c>
      <c r="H155" s="21">
        <f t="shared" si="22"/>
        <v>0.8507622195096772</v>
      </c>
      <c r="I155" s="105">
        <f t="shared" si="23"/>
        <v>571.8242716124195</v>
      </c>
    </row>
    <row r="156" spans="1:9" ht="13.5">
      <c r="A156" s="16">
        <v>25</v>
      </c>
      <c r="B156" s="21">
        <f t="shared" si="18"/>
        <v>0.76</v>
      </c>
      <c r="C156" s="105">
        <f t="shared" si="19"/>
        <v>640.1137980085349</v>
      </c>
      <c r="D156" s="16">
        <v>30</v>
      </c>
      <c r="E156" s="21">
        <f t="shared" si="20"/>
        <v>0.8077225575051662</v>
      </c>
      <c r="F156" s="105">
        <f t="shared" si="21"/>
        <v>602.2940451101305</v>
      </c>
      <c r="G156" s="16">
        <v>35</v>
      </c>
      <c r="H156" s="21">
        <f t="shared" si="22"/>
        <v>0.8516079783099617</v>
      </c>
      <c r="I156" s="105">
        <f t="shared" si="23"/>
        <v>571.2563748544626</v>
      </c>
    </row>
    <row r="157" spans="1:9" ht="13.5">
      <c r="A157" s="16">
        <v>25.1</v>
      </c>
      <c r="B157" s="21">
        <f t="shared" si="18"/>
        <v>0.7609990019950139</v>
      </c>
      <c r="C157" s="105">
        <f t="shared" si="19"/>
        <v>639.2734881532393</v>
      </c>
      <c r="D157" s="16">
        <v>30.1</v>
      </c>
      <c r="E157" s="21">
        <f t="shared" si="20"/>
        <v>0.8086346689738081</v>
      </c>
      <c r="F157" s="105">
        <f t="shared" si="21"/>
        <v>601.6146786086462</v>
      </c>
      <c r="G157" s="16">
        <v>35.1</v>
      </c>
      <c r="H157" s="21">
        <f t="shared" si="22"/>
        <v>0.852452529743945</v>
      </c>
      <c r="I157" s="105">
        <f t="shared" si="23"/>
        <v>570.6904132627944</v>
      </c>
    </row>
    <row r="158" spans="1:9" ht="13.5">
      <c r="A158" s="16">
        <v>25.2</v>
      </c>
      <c r="B158" s="21">
        <f t="shared" si="18"/>
        <v>0.7619960159204453</v>
      </c>
      <c r="C158" s="105">
        <f t="shared" si="19"/>
        <v>638.4370473365798</v>
      </c>
      <c r="D158" s="16">
        <v>30.2</v>
      </c>
      <c r="E158" s="21">
        <f t="shared" si="20"/>
        <v>0.8095452665613636</v>
      </c>
      <c r="F158" s="105">
        <f t="shared" si="21"/>
        <v>600.9379667586641</v>
      </c>
      <c r="G158" s="16">
        <v>35.2</v>
      </c>
      <c r="H158" s="21">
        <f t="shared" si="22"/>
        <v>0.8532958789676531</v>
      </c>
      <c r="I158" s="105">
        <f t="shared" si="23"/>
        <v>570.1263752440182</v>
      </c>
    </row>
    <row r="159" spans="1:9" ht="13.5">
      <c r="A159" s="16">
        <v>25.3</v>
      </c>
      <c r="B159" s="21">
        <f t="shared" si="18"/>
        <v>0.7629910535983717</v>
      </c>
      <c r="C159" s="105">
        <f t="shared" si="19"/>
        <v>637.6044439736859</v>
      </c>
      <c r="D159" s="16">
        <v>30.3</v>
      </c>
      <c r="E159" s="21">
        <f t="shared" si="20"/>
        <v>0.8104543577809156</v>
      </c>
      <c r="F159" s="105">
        <f t="shared" si="21"/>
        <v>600.2638912554222</v>
      </c>
      <c r="G159" s="16">
        <v>35.3</v>
      </c>
      <c r="H159" s="21">
        <f t="shared" si="22"/>
        <v>0.854138031100518</v>
      </c>
      <c r="I159" s="105">
        <f t="shared" si="23"/>
        <v>569.564249304847</v>
      </c>
    </row>
    <row r="160" spans="1:9" ht="13.5">
      <c r="A160" s="16">
        <v>25.4</v>
      </c>
      <c r="B160" s="21">
        <f t="shared" si="18"/>
        <v>0.763984126734166</v>
      </c>
      <c r="C160" s="105">
        <f t="shared" si="19"/>
        <v>636.7756468528869</v>
      </c>
      <c r="D160" s="16">
        <v>30.4</v>
      </c>
      <c r="E160" s="21">
        <f t="shared" si="20"/>
        <v>0.8113619500836089</v>
      </c>
      <c r="F160" s="105">
        <f t="shared" si="21"/>
        <v>599.592433976421</v>
      </c>
      <c r="G160" s="16">
        <v>35.4</v>
      </c>
      <c r="H160" s="21">
        <f t="shared" si="22"/>
        <v>0.8549789912257406</v>
      </c>
      <c r="I160" s="105">
        <f t="shared" si="23"/>
        <v>569.0040240509713</v>
      </c>
    </row>
    <row r="161" spans="1:9" ht="13.5">
      <c r="A161" s="16">
        <v>25.5</v>
      </c>
      <c r="B161" s="21">
        <f t="shared" si="18"/>
        <v>0.7649752469181039</v>
      </c>
      <c r="C161" s="105">
        <f t="shared" si="19"/>
        <v>635.9506251299246</v>
      </c>
      <c r="D161" s="16">
        <v>30.5</v>
      </c>
      <c r="E161" s="21">
        <f t="shared" si="20"/>
        <v>0.812268050859363</v>
      </c>
      <c r="F161" s="105">
        <f t="shared" si="21"/>
        <v>598.9235769790449</v>
      </c>
      <c r="G161" s="16">
        <v>35.5</v>
      </c>
      <c r="H161" s="21">
        <f t="shared" si="22"/>
        <v>0.8558187643906493</v>
      </c>
      <c r="I161" s="105">
        <f t="shared" si="23"/>
        <v>568.4456881859436</v>
      </c>
    </row>
    <row r="162" spans="1:9" ht="13.5">
      <c r="A162" s="16">
        <v>25.6</v>
      </c>
      <c r="B162" s="21">
        <f t="shared" si="18"/>
        <v>0.7659644256269408</v>
      </c>
      <c r="C162" s="105">
        <f t="shared" si="19"/>
        <v>635.1293483222776</v>
      </c>
      <c r="D162" s="16">
        <v>30.6</v>
      </c>
      <c r="E162" s="21">
        <f t="shared" si="20"/>
        <v>0.8131726674375733</v>
      </c>
      <c r="F162" s="105">
        <f t="shared" si="21"/>
        <v>598.2573024982222</v>
      </c>
      <c r="G162" s="16">
        <v>35.6</v>
      </c>
      <c r="H162" s="21">
        <f t="shared" si="22"/>
        <v>0.856657355607052</v>
      </c>
      <c r="I162" s="105">
        <f t="shared" si="23"/>
        <v>567.8892305100775</v>
      </c>
    </row>
    <row r="163" spans="1:9" ht="13.5">
      <c r="A163" s="16">
        <v>25.7</v>
      </c>
      <c r="B163" s="21">
        <f t="shared" si="18"/>
        <v>0.7669516742254632</v>
      </c>
      <c r="C163" s="105">
        <f t="shared" si="19"/>
        <v>634.3117863035952</v>
      </c>
      <c r="D163" s="16">
        <v>30.7</v>
      </c>
      <c r="E163" s="21">
        <f t="shared" si="20"/>
        <v>0.8140758070878027</v>
      </c>
      <c r="F163" s="105">
        <f t="shared" si="21"/>
        <v>597.5935929441226</v>
      </c>
      <c r="G163" s="16">
        <v>35.7</v>
      </c>
      <c r="H163" s="21">
        <f t="shared" si="22"/>
        <v>0.8574947698515862</v>
      </c>
      <c r="I163" s="105">
        <f t="shared" si="23"/>
        <v>567.3346399193628</v>
      </c>
    </row>
    <row r="164" spans="1:9" ht="13.5">
      <c r="A164" s="16">
        <v>25.8</v>
      </c>
      <c r="B164" s="21">
        <f t="shared" si="18"/>
        <v>0.7679370039680118</v>
      </c>
      <c r="C164" s="105">
        <f t="shared" si="19"/>
        <v>633.4979092982359</v>
      </c>
      <c r="D164" s="16">
        <v>30.8</v>
      </c>
      <c r="E164" s="21">
        <f t="shared" si="20"/>
        <v>0.8149774770204644</v>
      </c>
      <c r="F164" s="105">
        <f t="shared" si="21"/>
        <v>596.9324308998918</v>
      </c>
      <c r="G164" s="16">
        <v>35.8</v>
      </c>
      <c r="H164" s="21">
        <f t="shared" si="22"/>
        <v>0.8583310120660637</v>
      </c>
      <c r="I164" s="105">
        <f t="shared" si="23"/>
        <v>566.7819054043953</v>
      </c>
    </row>
    <row r="165" spans="1:9" ht="13.5">
      <c r="A165" s="16">
        <v>25.9</v>
      </c>
      <c r="B165" s="21">
        <f t="shared" si="18"/>
        <v>0.7689204259999789</v>
      </c>
      <c r="C165" s="105">
        <f t="shared" si="19"/>
        <v>632.6876878759101</v>
      </c>
      <c r="D165" s="16">
        <v>30.9</v>
      </c>
      <c r="E165" s="21">
        <f t="shared" si="20"/>
        <v>0.8158776843874919</v>
      </c>
      <c r="F165" s="105">
        <f t="shared" si="21"/>
        <v>596.273799119422</v>
      </c>
      <c r="G165" s="16">
        <v>35.9</v>
      </c>
      <c r="H165" s="21">
        <f t="shared" si="22"/>
        <v>0.8591660871578098</v>
      </c>
      <c r="I165" s="105">
        <f t="shared" si="23"/>
        <v>566.2310160493214</v>
      </c>
    </row>
    <row r="166" spans="1:9" ht="13.5">
      <c r="A166" s="16"/>
      <c r="B166" s="18"/>
      <c r="C166" s="106"/>
      <c r="D166" s="16"/>
      <c r="E166" s="18"/>
      <c r="F166" s="106"/>
      <c r="G166" s="16"/>
      <c r="H166" s="18"/>
      <c r="I166" s="106"/>
    </row>
    <row r="167" spans="1:9" ht="13.5">
      <c r="A167" s="17"/>
      <c r="B167" s="19"/>
      <c r="C167" s="107"/>
      <c r="D167" s="17"/>
      <c r="E167" s="19"/>
      <c r="F167" s="107"/>
      <c r="G167" s="17"/>
      <c r="H167" s="19"/>
      <c r="I167" s="107"/>
    </row>
    <row r="168" spans="2:9" ht="13.5">
      <c r="B168" s="219" t="s">
        <v>56</v>
      </c>
      <c r="C168" s="219"/>
      <c r="D168" s="219"/>
      <c r="E168" s="219"/>
      <c r="F168" s="219"/>
      <c r="G168" s="219"/>
      <c r="H168" s="219"/>
      <c r="I168" s="23" t="s">
        <v>57</v>
      </c>
    </row>
    <row r="169" spans="2:9" ht="13.5">
      <c r="B169" s="220"/>
      <c r="C169" s="220"/>
      <c r="D169" s="220"/>
      <c r="E169" s="220"/>
      <c r="F169" s="220"/>
      <c r="G169" s="220"/>
      <c r="H169" s="220"/>
      <c r="I169" s="24"/>
    </row>
    <row r="170" spans="1:9" ht="13.5">
      <c r="A170" s="41" t="s">
        <v>29</v>
      </c>
      <c r="B170" s="3" t="s">
        <v>30</v>
      </c>
      <c r="C170" s="6" t="s">
        <v>31</v>
      </c>
      <c r="D170" s="6" t="s">
        <v>32</v>
      </c>
      <c r="E170" s="56" t="s">
        <v>33</v>
      </c>
      <c r="F170" s="56" t="s">
        <v>34</v>
      </c>
      <c r="G170" s="6" t="s">
        <v>32</v>
      </c>
      <c r="H170" s="56" t="s">
        <v>35</v>
      </c>
      <c r="I170" s="57" t="s">
        <v>36</v>
      </c>
    </row>
    <row r="171" spans="1:9" ht="13.5">
      <c r="A171" s="20">
        <v>21</v>
      </c>
      <c r="B171" s="26">
        <f aca="true" t="shared" si="24" ref="B171:B202">0.305*(A171)</f>
        <v>6.405</v>
      </c>
      <c r="C171" s="26">
        <f aca="true" t="shared" si="25" ref="C171:C202">(0.003*(A171)+0.635)*(A171)</f>
        <v>14.658</v>
      </c>
      <c r="D171" s="26">
        <f aca="true" t="shared" si="26" ref="D171:D202">3600/0.74/(SQRT(C171)+2.6)</f>
        <v>756.7561292645491</v>
      </c>
      <c r="E171" s="91">
        <f aca="true" t="shared" si="27" ref="E171:E202">(D171)*0.9</f>
        <v>681.0805163380943</v>
      </c>
      <c r="F171" s="92">
        <f aca="true" t="shared" si="28" ref="F171:F202">(D171)*0.96</f>
        <v>726.4858840939671</v>
      </c>
      <c r="G171" s="93">
        <f aca="true" t="shared" si="29" ref="G171:G202">D171</f>
        <v>756.7561292645491</v>
      </c>
      <c r="H171" s="94">
        <f aca="true" t="shared" si="30" ref="H171:H202">(D171)*1.03</f>
        <v>779.4588131424856</v>
      </c>
      <c r="I171" s="95">
        <f aca="true" t="shared" si="31" ref="I171:I202">(D171)*1.1</f>
        <v>832.4317421910041</v>
      </c>
    </row>
    <row r="172" spans="1:9" ht="13.5">
      <c r="A172" s="16">
        <v>21.25</v>
      </c>
      <c r="B172" s="9">
        <f t="shared" si="24"/>
        <v>6.48125</v>
      </c>
      <c r="C172" s="9">
        <f t="shared" si="25"/>
        <v>14.8484375</v>
      </c>
      <c r="D172" s="9">
        <f t="shared" si="26"/>
        <v>753.8490898020507</v>
      </c>
      <c r="E172" s="91">
        <f t="shared" si="27"/>
        <v>678.4641808218456</v>
      </c>
      <c r="F172" s="92">
        <f t="shared" si="28"/>
        <v>723.6951262099686</v>
      </c>
      <c r="G172" s="96">
        <f t="shared" si="29"/>
        <v>753.8490898020507</v>
      </c>
      <c r="H172" s="97">
        <f t="shared" si="30"/>
        <v>776.4645624961122</v>
      </c>
      <c r="I172" s="98">
        <f t="shared" si="31"/>
        <v>829.2339987822559</v>
      </c>
    </row>
    <row r="173" spans="1:9" ht="13.5">
      <c r="A173" s="16">
        <v>21.5</v>
      </c>
      <c r="B173" s="9">
        <f t="shared" si="24"/>
        <v>6.5575</v>
      </c>
      <c r="C173" s="9">
        <f t="shared" si="25"/>
        <v>15.039250000000001</v>
      </c>
      <c r="D173" s="9">
        <f t="shared" si="26"/>
        <v>750.9770649921077</v>
      </c>
      <c r="E173" s="91">
        <f t="shared" si="27"/>
        <v>675.8793584928969</v>
      </c>
      <c r="F173" s="92">
        <f t="shared" si="28"/>
        <v>720.9379823924234</v>
      </c>
      <c r="G173" s="96">
        <f t="shared" si="29"/>
        <v>750.9770649921077</v>
      </c>
      <c r="H173" s="97">
        <f t="shared" si="30"/>
        <v>773.5063769418709</v>
      </c>
      <c r="I173" s="98">
        <f t="shared" si="31"/>
        <v>826.0747714913185</v>
      </c>
    </row>
    <row r="174" spans="1:9" ht="13.5">
      <c r="A174" s="16">
        <v>21.75</v>
      </c>
      <c r="B174" s="9">
        <f t="shared" si="24"/>
        <v>6.63375</v>
      </c>
      <c r="C174" s="9">
        <f t="shared" si="25"/>
        <v>15.2304375</v>
      </c>
      <c r="D174" s="9">
        <f t="shared" si="26"/>
        <v>748.1392698708324</v>
      </c>
      <c r="E174" s="91">
        <f t="shared" si="27"/>
        <v>673.3253428837492</v>
      </c>
      <c r="F174" s="92">
        <f t="shared" si="28"/>
        <v>718.2136990759991</v>
      </c>
      <c r="G174" s="96">
        <f t="shared" si="29"/>
        <v>748.1392698708324</v>
      </c>
      <c r="H174" s="97">
        <f t="shared" si="30"/>
        <v>770.5834479669575</v>
      </c>
      <c r="I174" s="98">
        <f t="shared" si="31"/>
        <v>822.9531968579157</v>
      </c>
    </row>
    <row r="175" spans="1:9" ht="13.5">
      <c r="A175" s="16">
        <v>22</v>
      </c>
      <c r="B175" s="9">
        <f t="shared" si="24"/>
        <v>6.71</v>
      </c>
      <c r="C175" s="9">
        <f t="shared" si="25"/>
        <v>15.422</v>
      </c>
      <c r="D175" s="9">
        <f t="shared" si="26"/>
        <v>745.3349453780221</v>
      </c>
      <c r="E175" s="91">
        <f t="shared" si="27"/>
        <v>670.8014508402199</v>
      </c>
      <c r="F175" s="92">
        <f t="shared" si="28"/>
        <v>715.5215475629012</v>
      </c>
      <c r="G175" s="96">
        <f t="shared" si="29"/>
        <v>745.3349453780221</v>
      </c>
      <c r="H175" s="97">
        <f t="shared" si="30"/>
        <v>767.6949937393628</v>
      </c>
      <c r="I175" s="98">
        <f t="shared" si="31"/>
        <v>819.8684399158244</v>
      </c>
    </row>
    <row r="176" spans="1:9" ht="13.5">
      <c r="A176" s="16">
        <v>22.25</v>
      </c>
      <c r="B176" s="9">
        <f t="shared" si="24"/>
        <v>6.78625</v>
      </c>
      <c r="C176" s="9">
        <f t="shared" si="25"/>
        <v>15.6139375</v>
      </c>
      <c r="D176" s="9">
        <f t="shared" si="26"/>
        <v>742.5633572313596</v>
      </c>
      <c r="E176" s="91">
        <f t="shared" si="27"/>
        <v>668.3070215082237</v>
      </c>
      <c r="F176" s="92">
        <f t="shared" si="28"/>
        <v>712.8608229421052</v>
      </c>
      <c r="G176" s="96">
        <f t="shared" si="29"/>
        <v>742.5633572313596</v>
      </c>
      <c r="H176" s="97">
        <f t="shared" si="30"/>
        <v>764.8402579483004</v>
      </c>
      <c r="I176" s="98">
        <f t="shared" si="31"/>
        <v>816.8196929544956</v>
      </c>
    </row>
    <row r="177" spans="1:9" ht="13.5">
      <c r="A177" s="16">
        <v>22.5</v>
      </c>
      <c r="B177" s="9">
        <f t="shared" si="24"/>
        <v>6.8625</v>
      </c>
      <c r="C177" s="9">
        <f t="shared" si="25"/>
        <v>15.80625</v>
      </c>
      <c r="D177" s="9">
        <f t="shared" si="26"/>
        <v>739.8237948611613</v>
      </c>
      <c r="E177" s="91">
        <f t="shared" si="27"/>
        <v>665.8414153750452</v>
      </c>
      <c r="F177" s="92">
        <f t="shared" si="28"/>
        <v>710.2308430667149</v>
      </c>
      <c r="G177" s="96">
        <f t="shared" si="29"/>
        <v>739.8237948611613</v>
      </c>
      <c r="H177" s="97">
        <f t="shared" si="30"/>
        <v>762.0185087069962</v>
      </c>
      <c r="I177" s="98">
        <f t="shared" si="31"/>
        <v>813.8061743472775</v>
      </c>
    </row>
    <row r="178" spans="1:9" ht="13.5">
      <c r="A178" s="16">
        <v>22.75</v>
      </c>
      <c r="B178" s="9">
        <f t="shared" si="24"/>
        <v>6.93875</v>
      </c>
      <c r="C178" s="9">
        <f t="shared" si="25"/>
        <v>15.9989375</v>
      </c>
      <c r="D178" s="9">
        <f t="shared" si="26"/>
        <v>737.1155704017992</v>
      </c>
      <c r="E178" s="91">
        <f t="shared" si="27"/>
        <v>663.4040133616194</v>
      </c>
      <c r="F178" s="92">
        <f t="shared" si="28"/>
        <v>707.6309475857272</v>
      </c>
      <c r="G178" s="96">
        <f t="shared" si="29"/>
        <v>737.1155704017992</v>
      </c>
      <c r="H178" s="97">
        <f t="shared" si="30"/>
        <v>759.2290375138532</v>
      </c>
      <c r="I178" s="98">
        <f t="shared" si="31"/>
        <v>810.8271274419792</v>
      </c>
    </row>
    <row r="179" spans="1:9" ht="13.5">
      <c r="A179" s="16">
        <v>23</v>
      </c>
      <c r="B179" s="9">
        <f t="shared" si="24"/>
        <v>7.015</v>
      </c>
      <c r="C179" s="9">
        <f t="shared" si="25"/>
        <v>16.192</v>
      </c>
      <c r="D179" s="9">
        <f t="shared" si="26"/>
        <v>734.4380177362149</v>
      </c>
      <c r="E179" s="91">
        <f t="shared" si="27"/>
        <v>660.9942159625934</v>
      </c>
      <c r="F179" s="92">
        <f t="shared" si="28"/>
        <v>705.0604970267663</v>
      </c>
      <c r="G179" s="96">
        <f t="shared" si="29"/>
        <v>734.4380177362149</v>
      </c>
      <c r="H179" s="97">
        <f t="shared" si="30"/>
        <v>756.4711582683013</v>
      </c>
      <c r="I179" s="98">
        <f t="shared" si="31"/>
        <v>807.8818195098364</v>
      </c>
    </row>
    <row r="180" spans="1:9" ht="13.5">
      <c r="A180" s="16">
        <v>23.25</v>
      </c>
      <c r="B180" s="9">
        <f t="shared" si="24"/>
        <v>7.09125</v>
      </c>
      <c r="C180" s="9">
        <f t="shared" si="25"/>
        <v>16.3854375</v>
      </c>
      <c r="D180" s="9">
        <f t="shared" si="26"/>
        <v>731.7904915901966</v>
      </c>
      <c r="E180" s="91">
        <f t="shared" si="27"/>
        <v>658.6114424311769</v>
      </c>
      <c r="F180" s="92">
        <f t="shared" si="28"/>
        <v>702.5188719265886</v>
      </c>
      <c r="G180" s="96">
        <f t="shared" si="29"/>
        <v>731.7904915901966</v>
      </c>
      <c r="H180" s="97">
        <f t="shared" si="30"/>
        <v>753.7442063379025</v>
      </c>
      <c r="I180" s="98">
        <f t="shared" si="31"/>
        <v>804.9695407492163</v>
      </c>
    </row>
    <row r="181" spans="1:9" ht="13.5">
      <c r="A181" s="16">
        <v>23.5</v>
      </c>
      <c r="B181" s="9">
        <f t="shared" si="24"/>
        <v>7.1674999999999995</v>
      </c>
      <c r="C181" s="9">
        <f t="shared" si="25"/>
        <v>16.579250000000002</v>
      </c>
      <c r="D181" s="9">
        <f t="shared" si="26"/>
        <v>729.172366673343</v>
      </c>
      <c r="E181" s="91">
        <f t="shared" si="27"/>
        <v>656.2551300060088</v>
      </c>
      <c r="F181" s="92">
        <f t="shared" si="28"/>
        <v>700.0054720064093</v>
      </c>
      <c r="G181" s="96">
        <f t="shared" si="29"/>
        <v>729.172366673343</v>
      </c>
      <c r="H181" s="97">
        <f t="shared" si="30"/>
        <v>751.0475376735434</v>
      </c>
      <c r="I181" s="98">
        <f t="shared" si="31"/>
        <v>802.0896033406774</v>
      </c>
    </row>
    <row r="182" spans="1:9" ht="13.5">
      <c r="A182" s="16">
        <v>23.75</v>
      </c>
      <c r="B182" s="9">
        <f t="shared" si="24"/>
        <v>7.2437499999999995</v>
      </c>
      <c r="C182" s="9">
        <f t="shared" si="25"/>
        <v>16.7734375</v>
      </c>
      <c r="D182" s="9">
        <f t="shared" si="26"/>
        <v>726.5830368638477</v>
      </c>
      <c r="E182" s="91">
        <f t="shared" si="27"/>
        <v>653.9247331774629</v>
      </c>
      <c r="F182" s="92">
        <f t="shared" si="28"/>
        <v>697.5197153892938</v>
      </c>
      <c r="G182" s="96">
        <f t="shared" si="29"/>
        <v>726.5830368638477</v>
      </c>
      <c r="H182" s="97">
        <f t="shared" si="30"/>
        <v>748.3805279697632</v>
      </c>
      <c r="I182" s="98">
        <f t="shared" si="31"/>
        <v>799.2413405502325</v>
      </c>
    </row>
    <row r="183" spans="1:9" ht="13.5">
      <c r="A183" s="16">
        <v>24</v>
      </c>
      <c r="B183" s="9">
        <f t="shared" si="24"/>
        <v>7.32</v>
      </c>
      <c r="C183" s="9">
        <f t="shared" si="25"/>
        <v>16.968000000000004</v>
      </c>
      <c r="D183" s="9">
        <f t="shared" si="26"/>
        <v>724.0219144344459</v>
      </c>
      <c r="E183" s="91">
        <f t="shared" si="27"/>
        <v>651.6197229910013</v>
      </c>
      <c r="F183" s="92">
        <f t="shared" si="28"/>
        <v>695.061037857068</v>
      </c>
      <c r="G183" s="96">
        <f t="shared" si="29"/>
        <v>724.0219144344459</v>
      </c>
      <c r="H183" s="97">
        <f t="shared" si="30"/>
        <v>745.7425718674792</v>
      </c>
      <c r="I183" s="98">
        <f t="shared" si="31"/>
        <v>796.4241058778905</v>
      </c>
    </row>
    <row r="184" spans="1:9" ht="13.5">
      <c r="A184" s="16">
        <v>24.25</v>
      </c>
      <c r="B184" s="9">
        <f t="shared" si="24"/>
        <v>7.39625</v>
      </c>
      <c r="C184" s="9">
        <f t="shared" si="25"/>
        <v>17.162937499999998</v>
      </c>
      <c r="D184" s="9">
        <f t="shared" si="26"/>
        <v>721.4884293170538</v>
      </c>
      <c r="E184" s="91">
        <f t="shared" si="27"/>
        <v>649.3395863853484</v>
      </c>
      <c r="F184" s="92">
        <f t="shared" si="28"/>
        <v>692.6288921443717</v>
      </c>
      <c r="G184" s="96">
        <f t="shared" si="29"/>
        <v>721.4884293170538</v>
      </c>
      <c r="H184" s="97">
        <f t="shared" si="30"/>
        <v>743.1330821965655</v>
      </c>
      <c r="I184" s="98">
        <f t="shared" si="31"/>
        <v>793.6372722487592</v>
      </c>
    </row>
    <row r="185" spans="1:9" ht="13.5">
      <c r="A185" s="16">
        <v>24.5</v>
      </c>
      <c r="B185" s="9">
        <f t="shared" si="24"/>
        <v>7.4725</v>
      </c>
      <c r="C185" s="9">
        <f t="shared" si="25"/>
        <v>17.35825</v>
      </c>
      <c r="D185" s="9">
        <f t="shared" si="26"/>
        <v>718.9820284037972</v>
      </c>
      <c r="E185" s="91">
        <f t="shared" si="27"/>
        <v>647.0838255634176</v>
      </c>
      <c r="F185" s="92">
        <f t="shared" si="28"/>
        <v>690.2227472676453</v>
      </c>
      <c r="G185" s="96">
        <f t="shared" si="29"/>
        <v>718.9820284037972</v>
      </c>
      <c r="H185" s="97">
        <f t="shared" si="30"/>
        <v>740.5514892559112</v>
      </c>
      <c r="I185" s="98">
        <f t="shared" si="31"/>
        <v>790.880231244177</v>
      </c>
    </row>
    <row r="186" spans="1:9" ht="13.5">
      <c r="A186" s="16">
        <v>24.75</v>
      </c>
      <c r="B186" s="9">
        <f t="shared" si="24"/>
        <v>7.54875</v>
      </c>
      <c r="C186" s="9">
        <f t="shared" si="25"/>
        <v>17.5539375</v>
      </c>
      <c r="D186" s="9">
        <f t="shared" si="26"/>
        <v>716.5021748822893</v>
      </c>
      <c r="E186" s="91">
        <f t="shared" si="27"/>
        <v>644.8519573940604</v>
      </c>
      <c r="F186" s="92">
        <f t="shared" si="28"/>
        <v>687.8420878869977</v>
      </c>
      <c r="G186" s="96">
        <f t="shared" si="29"/>
        <v>716.5021748822893</v>
      </c>
      <c r="H186" s="97">
        <f t="shared" si="30"/>
        <v>737.997240128758</v>
      </c>
      <c r="I186" s="98">
        <f t="shared" si="31"/>
        <v>788.1523923705183</v>
      </c>
    </row>
    <row r="187" spans="1:9" ht="13.5">
      <c r="A187" s="16">
        <v>25</v>
      </c>
      <c r="B187" s="9">
        <f t="shared" si="24"/>
        <v>7.625</v>
      </c>
      <c r="C187" s="9">
        <f t="shared" si="25"/>
        <v>17.75</v>
      </c>
      <c r="D187" s="9">
        <f t="shared" si="26"/>
        <v>714.0483476031584</v>
      </c>
      <c r="E187" s="91">
        <f t="shared" si="27"/>
        <v>642.6435128428426</v>
      </c>
      <c r="F187" s="92">
        <f t="shared" si="28"/>
        <v>685.486413699032</v>
      </c>
      <c r="G187" s="96">
        <f t="shared" si="29"/>
        <v>714.0483476031584</v>
      </c>
      <c r="H187" s="97">
        <f t="shared" si="30"/>
        <v>735.4697980312532</v>
      </c>
      <c r="I187" s="98">
        <f t="shared" si="31"/>
        <v>785.4531823634743</v>
      </c>
    </row>
    <row r="188" spans="1:9" ht="13.5">
      <c r="A188" s="16">
        <v>25.25</v>
      </c>
      <c r="B188" s="9">
        <f t="shared" si="24"/>
        <v>7.70125</v>
      </c>
      <c r="C188" s="9">
        <f t="shared" si="25"/>
        <v>17.9464375</v>
      </c>
      <c r="D188" s="9">
        <f t="shared" si="26"/>
        <v>711.6200404779685</v>
      </c>
      <c r="E188" s="91">
        <f t="shared" si="27"/>
        <v>640.4580364301717</v>
      </c>
      <c r="F188" s="92">
        <f t="shared" si="28"/>
        <v>683.1552388588497</v>
      </c>
      <c r="G188" s="96">
        <f t="shared" si="29"/>
        <v>711.6200404779685</v>
      </c>
      <c r="H188" s="97">
        <f t="shared" si="30"/>
        <v>732.9686416923075</v>
      </c>
      <c r="I188" s="98">
        <f t="shared" si="31"/>
        <v>782.7820445257654</v>
      </c>
    </row>
    <row r="189" spans="1:9" ht="13.5">
      <c r="A189" s="16">
        <v>25.5</v>
      </c>
      <c r="B189" s="9">
        <f t="shared" si="24"/>
        <v>7.7775</v>
      </c>
      <c r="C189" s="9">
        <f t="shared" si="25"/>
        <v>18.143250000000002</v>
      </c>
      <c r="D189" s="9">
        <f t="shared" si="26"/>
        <v>709.2167619057911</v>
      </c>
      <c r="E189" s="91">
        <f t="shared" si="27"/>
        <v>638.295085715212</v>
      </c>
      <c r="F189" s="92">
        <f t="shared" si="28"/>
        <v>680.8480914295594</v>
      </c>
      <c r="G189" s="96">
        <f t="shared" si="29"/>
        <v>709.2167619057911</v>
      </c>
      <c r="H189" s="97">
        <f t="shared" si="30"/>
        <v>730.4932647629649</v>
      </c>
      <c r="I189" s="98">
        <f t="shared" si="31"/>
        <v>780.1384380963704</v>
      </c>
    </row>
    <row r="190" spans="1:9" ht="13.5">
      <c r="A190" s="16">
        <v>25.75</v>
      </c>
      <c r="B190" s="9">
        <f t="shared" si="24"/>
        <v>7.85375</v>
      </c>
      <c r="C190" s="9">
        <f t="shared" si="25"/>
        <v>18.3404375</v>
      </c>
      <c r="D190" s="9">
        <f t="shared" si="26"/>
        <v>706.838034226808</v>
      </c>
      <c r="E190" s="91">
        <f t="shared" si="27"/>
        <v>636.1542308041272</v>
      </c>
      <c r="F190" s="92">
        <f t="shared" si="28"/>
        <v>678.5645128577356</v>
      </c>
      <c r="G190" s="96">
        <f t="shared" si="29"/>
        <v>706.838034226808</v>
      </c>
      <c r="H190" s="97">
        <f t="shared" si="30"/>
        <v>728.0431752536123</v>
      </c>
      <c r="I190" s="98">
        <f t="shared" si="31"/>
        <v>777.5218376494888</v>
      </c>
    </row>
    <row r="191" spans="1:9" ht="13.5">
      <c r="A191" s="16">
        <v>26</v>
      </c>
      <c r="B191" s="9">
        <f t="shared" si="24"/>
        <v>7.93</v>
      </c>
      <c r="C191" s="9">
        <f t="shared" si="25"/>
        <v>18.538</v>
      </c>
      <c r="D191" s="9">
        <f t="shared" si="26"/>
        <v>704.4833932014278</v>
      </c>
      <c r="E191" s="91">
        <f t="shared" si="27"/>
        <v>634.0350538812851</v>
      </c>
      <c r="F191" s="92">
        <f t="shared" si="28"/>
        <v>676.3040574733707</v>
      </c>
      <c r="G191" s="96">
        <f t="shared" si="29"/>
        <v>704.4833932014278</v>
      </c>
      <c r="H191" s="97">
        <f t="shared" si="30"/>
        <v>725.6178949974707</v>
      </c>
      <c r="I191" s="98">
        <f t="shared" si="31"/>
        <v>774.9317325215707</v>
      </c>
    </row>
    <row r="192" spans="1:9" ht="13.5">
      <c r="A192" s="16">
        <v>26.25</v>
      </c>
      <c r="B192" s="9">
        <f t="shared" si="24"/>
        <v>8.00625</v>
      </c>
      <c r="C192" s="9">
        <f t="shared" si="25"/>
        <v>18.7359375</v>
      </c>
      <c r="D192" s="9">
        <f t="shared" si="26"/>
        <v>702.1523875135017</v>
      </c>
      <c r="E192" s="91">
        <f t="shared" si="27"/>
        <v>631.9371487621515</v>
      </c>
      <c r="F192" s="92">
        <f t="shared" si="28"/>
        <v>674.0662920129616</v>
      </c>
      <c r="G192" s="96">
        <f t="shared" si="29"/>
        <v>702.1523875135017</v>
      </c>
      <c r="H192" s="97">
        <f t="shared" si="30"/>
        <v>723.2169591389068</v>
      </c>
      <c r="I192" s="98">
        <f t="shared" si="31"/>
        <v>772.367626264852</v>
      </c>
    </row>
    <row r="193" spans="1:9" ht="13.5">
      <c r="A193" s="16">
        <v>26.5</v>
      </c>
      <c r="B193" s="9">
        <f t="shared" si="24"/>
        <v>8.0825</v>
      </c>
      <c r="C193" s="9">
        <f t="shared" si="25"/>
        <v>18.934250000000002</v>
      </c>
      <c r="D193" s="9">
        <f t="shared" si="26"/>
        <v>699.8445782963051</v>
      </c>
      <c r="E193" s="91">
        <f t="shared" si="27"/>
        <v>629.8601204666746</v>
      </c>
      <c r="F193" s="92">
        <f t="shared" si="28"/>
        <v>671.850795164453</v>
      </c>
      <c r="G193" s="96">
        <f t="shared" si="29"/>
        <v>699.8445782963051</v>
      </c>
      <c r="H193" s="97">
        <f t="shared" si="30"/>
        <v>720.8399156451943</v>
      </c>
      <c r="I193" s="98">
        <f t="shared" si="31"/>
        <v>769.8290361259358</v>
      </c>
    </row>
    <row r="194" spans="1:9" ht="13.5">
      <c r="A194" s="16">
        <v>26.75</v>
      </c>
      <c r="B194" s="9">
        <f t="shared" si="24"/>
        <v>8.15875</v>
      </c>
      <c r="C194" s="9">
        <f t="shared" si="25"/>
        <v>19.1329375</v>
      </c>
      <c r="D194" s="9">
        <f t="shared" si="26"/>
        <v>697.559538680053</v>
      </c>
      <c r="E194" s="91">
        <f t="shared" si="27"/>
        <v>627.8035848120478</v>
      </c>
      <c r="F194" s="92">
        <f t="shared" si="28"/>
        <v>669.6571571328509</v>
      </c>
      <c r="G194" s="96">
        <f t="shared" si="29"/>
        <v>697.559538680053</v>
      </c>
      <c r="H194" s="97">
        <f t="shared" si="30"/>
        <v>718.4863248404547</v>
      </c>
      <c r="I194" s="98">
        <f t="shared" si="31"/>
        <v>767.3154925480584</v>
      </c>
    </row>
    <row r="195" spans="1:9" ht="13.5">
      <c r="A195" s="16">
        <v>27</v>
      </c>
      <c r="B195" s="9">
        <f t="shared" si="24"/>
        <v>8.235</v>
      </c>
      <c r="C195" s="9">
        <f t="shared" si="25"/>
        <v>19.332</v>
      </c>
      <c r="D195" s="9">
        <f t="shared" si="26"/>
        <v>695.2968533597752</v>
      </c>
      <c r="E195" s="91">
        <f t="shared" si="27"/>
        <v>625.7671680237977</v>
      </c>
      <c r="F195" s="92">
        <f t="shared" si="28"/>
        <v>667.4849792253842</v>
      </c>
      <c r="G195" s="96">
        <f t="shared" si="29"/>
        <v>695.2968533597752</v>
      </c>
      <c r="H195" s="97">
        <f t="shared" si="30"/>
        <v>716.1557589605685</v>
      </c>
      <c r="I195" s="98">
        <f t="shared" si="31"/>
        <v>764.8265386957528</v>
      </c>
    </row>
    <row r="196" spans="1:9" ht="13.5">
      <c r="A196" s="16">
        <v>27.25</v>
      </c>
      <c r="B196" s="9">
        <f t="shared" si="24"/>
        <v>8.31125</v>
      </c>
      <c r="C196" s="9">
        <f t="shared" si="25"/>
        <v>19.5314375</v>
      </c>
      <c r="D196" s="9">
        <f t="shared" si="26"/>
        <v>693.0561181824685</v>
      </c>
      <c r="E196" s="91">
        <f t="shared" si="27"/>
        <v>623.7505063642217</v>
      </c>
      <c r="F196" s="92">
        <f t="shared" si="28"/>
        <v>665.3338734551697</v>
      </c>
      <c r="G196" s="96">
        <f t="shared" si="29"/>
        <v>693.0561181824685</v>
      </c>
      <c r="H196" s="97">
        <f t="shared" si="30"/>
        <v>713.8478017279425</v>
      </c>
      <c r="I196" s="98">
        <f t="shared" si="31"/>
        <v>762.3617300007154</v>
      </c>
    </row>
    <row r="197" spans="1:9" ht="13.5">
      <c r="A197" s="16">
        <v>27.5</v>
      </c>
      <c r="B197" s="9">
        <f t="shared" si="24"/>
        <v>8.3875</v>
      </c>
      <c r="C197" s="9">
        <f t="shared" si="25"/>
        <v>19.73125</v>
      </c>
      <c r="D197" s="9">
        <f t="shared" si="26"/>
        <v>690.8369397524984</v>
      </c>
      <c r="E197" s="91">
        <f t="shared" si="27"/>
        <v>621.7532457772486</v>
      </c>
      <c r="F197" s="92">
        <f t="shared" si="28"/>
        <v>663.2034621623985</v>
      </c>
      <c r="G197" s="96">
        <f t="shared" si="29"/>
        <v>690.8369397524984</v>
      </c>
      <c r="H197" s="97">
        <f t="shared" si="30"/>
        <v>711.5620479450735</v>
      </c>
      <c r="I197" s="98">
        <f t="shared" si="31"/>
        <v>759.9206337277484</v>
      </c>
    </row>
    <row r="198" spans="1:9" ht="13.5">
      <c r="A198" s="16">
        <v>27.75</v>
      </c>
      <c r="B198" s="9">
        <f t="shared" si="24"/>
        <v>8.46375</v>
      </c>
      <c r="C198" s="9">
        <f t="shared" si="25"/>
        <v>19.9314375</v>
      </c>
      <c r="D198" s="9">
        <f t="shared" si="26"/>
        <v>688.638935054293</v>
      </c>
      <c r="E198" s="91">
        <f t="shared" si="27"/>
        <v>619.7750415488638</v>
      </c>
      <c r="F198" s="92">
        <f t="shared" si="28"/>
        <v>661.0933776521213</v>
      </c>
      <c r="G198" s="96">
        <f t="shared" si="29"/>
        <v>688.638935054293</v>
      </c>
      <c r="H198" s="97">
        <f t="shared" si="30"/>
        <v>709.2981031059219</v>
      </c>
      <c r="I198" s="98">
        <f t="shared" si="31"/>
        <v>757.5028285597224</v>
      </c>
    </row>
    <row r="199" spans="1:9" ht="13.5">
      <c r="A199" s="16">
        <v>28</v>
      </c>
      <c r="B199" s="9">
        <f t="shared" si="24"/>
        <v>8.54</v>
      </c>
      <c r="C199" s="9">
        <f t="shared" si="25"/>
        <v>20.131999999999998</v>
      </c>
      <c r="D199" s="9">
        <f t="shared" si="26"/>
        <v>686.4617310914231</v>
      </c>
      <c r="E199" s="91">
        <f t="shared" si="27"/>
        <v>617.8155579822808</v>
      </c>
      <c r="F199" s="92">
        <f t="shared" si="28"/>
        <v>659.0032618477661</v>
      </c>
      <c r="G199" s="96">
        <f t="shared" si="29"/>
        <v>686.4617310914231</v>
      </c>
      <c r="H199" s="97">
        <f t="shared" si="30"/>
        <v>707.0555830241658</v>
      </c>
      <c r="I199" s="98">
        <f t="shared" si="31"/>
        <v>755.1079042005655</v>
      </c>
    </row>
    <row r="200" spans="1:9" ht="13.5">
      <c r="A200" s="16">
        <v>28.25</v>
      </c>
      <c r="B200" s="9">
        <f t="shared" si="24"/>
        <v>8.616249999999999</v>
      </c>
      <c r="C200" s="9">
        <f t="shared" si="25"/>
        <v>20.3329375</v>
      </c>
      <c r="D200" s="9">
        <f t="shared" si="26"/>
        <v>684.3049645412253</v>
      </c>
      <c r="E200" s="91">
        <f t="shared" si="27"/>
        <v>615.8744680871029</v>
      </c>
      <c r="F200" s="92">
        <f t="shared" si="28"/>
        <v>656.9327659595763</v>
      </c>
      <c r="G200" s="96">
        <f t="shared" si="29"/>
        <v>684.3049645412253</v>
      </c>
      <c r="H200" s="97">
        <f t="shared" si="30"/>
        <v>704.8341134774621</v>
      </c>
      <c r="I200" s="98">
        <f t="shared" si="31"/>
        <v>752.7354609953479</v>
      </c>
    </row>
    <row r="201" spans="1:9" ht="13.5">
      <c r="A201" s="16">
        <v>28.5</v>
      </c>
      <c r="B201" s="9">
        <f t="shared" si="24"/>
        <v>8.692499999999999</v>
      </c>
      <c r="C201" s="9">
        <f t="shared" si="25"/>
        <v>20.53425</v>
      </c>
      <c r="D201" s="9">
        <f t="shared" si="26"/>
        <v>682.1682814241716</v>
      </c>
      <c r="E201" s="91">
        <f t="shared" si="27"/>
        <v>613.9514532817544</v>
      </c>
      <c r="F201" s="92">
        <f t="shared" si="28"/>
        <v>654.8815501672048</v>
      </c>
      <c r="G201" s="96">
        <f t="shared" si="29"/>
        <v>682.1682814241716</v>
      </c>
      <c r="H201" s="97">
        <f t="shared" si="30"/>
        <v>702.6333298668968</v>
      </c>
      <c r="I201" s="98">
        <f t="shared" si="31"/>
        <v>750.3851095665888</v>
      </c>
    </row>
    <row r="202" spans="1:9" ht="13.5">
      <c r="A202" s="16">
        <v>28.75</v>
      </c>
      <c r="B202" s="9">
        <f t="shared" si="24"/>
        <v>8.768749999999999</v>
      </c>
      <c r="C202" s="9">
        <f t="shared" si="25"/>
        <v>20.735937500000002</v>
      </c>
      <c r="D202" s="9">
        <f t="shared" si="26"/>
        <v>680.0513367872306</v>
      </c>
      <c r="E202" s="91">
        <f t="shared" si="27"/>
        <v>612.0462031085076</v>
      </c>
      <c r="F202" s="92">
        <f t="shared" si="28"/>
        <v>652.8492833157414</v>
      </c>
      <c r="G202" s="96">
        <f t="shared" si="29"/>
        <v>680.0513367872306</v>
      </c>
      <c r="H202" s="97">
        <f t="shared" si="30"/>
        <v>700.4528768908476</v>
      </c>
      <c r="I202" s="98">
        <f t="shared" si="31"/>
        <v>748.0564704659538</v>
      </c>
    </row>
    <row r="203" spans="1:9" ht="13.5">
      <c r="A203" s="16">
        <v>29</v>
      </c>
      <c r="B203" s="9">
        <f aca="true" t="shared" si="32" ref="B203:B223">0.305*(A203)</f>
        <v>8.845</v>
      </c>
      <c r="C203" s="9">
        <f aca="true" t="shared" si="33" ref="C203:C223">(0.003*(A203)+0.635)*(A203)</f>
        <v>20.938</v>
      </c>
      <c r="D203" s="9">
        <f aca="true" t="shared" si="34" ref="D203:D223">3600/0.74/(SQRT(C203)+2.6)</f>
        <v>677.9537944005234</v>
      </c>
      <c r="E203" s="91">
        <f aca="true" t="shared" si="35" ref="E203:E223">(D203)*0.9</f>
        <v>610.1584149604711</v>
      </c>
      <c r="F203" s="92">
        <f aca="true" t="shared" si="36" ref="F203:F223">(D203)*0.96</f>
        <v>650.8356426245025</v>
      </c>
      <c r="G203" s="96">
        <f aca="true" t="shared" si="37" ref="G203:G223">D203</f>
        <v>677.9537944005234</v>
      </c>
      <c r="H203" s="97">
        <f aca="true" t="shared" si="38" ref="H203:H223">(D203)*1.03</f>
        <v>698.2924082325392</v>
      </c>
      <c r="I203" s="98">
        <f aca="true" t="shared" si="39" ref="I203:I223">(D203)*1.1</f>
        <v>745.7491738405758</v>
      </c>
    </row>
    <row r="204" spans="1:9" ht="13.5">
      <c r="A204" s="16">
        <v>29.25</v>
      </c>
      <c r="B204" s="9">
        <f t="shared" si="32"/>
        <v>8.92125</v>
      </c>
      <c r="C204" s="9">
        <f t="shared" si="33"/>
        <v>21.1404375</v>
      </c>
      <c r="D204" s="9">
        <f t="shared" si="34"/>
        <v>675.8753264666026</v>
      </c>
      <c r="E204" s="91">
        <f t="shared" si="35"/>
        <v>608.2877938199423</v>
      </c>
      <c r="F204" s="92">
        <f t="shared" si="36"/>
        <v>648.8403134079384</v>
      </c>
      <c r="G204" s="96">
        <f t="shared" si="37"/>
        <v>675.8753264666026</v>
      </c>
      <c r="H204" s="97">
        <f t="shared" si="38"/>
        <v>696.1515862606007</v>
      </c>
      <c r="I204" s="98">
        <f t="shared" si="39"/>
        <v>743.4628591132629</v>
      </c>
    </row>
    <row r="205" spans="1:9" ht="13.5">
      <c r="A205" s="16">
        <v>29.5</v>
      </c>
      <c r="B205" s="9">
        <f t="shared" si="32"/>
        <v>8.9975</v>
      </c>
      <c r="C205" s="9">
        <f t="shared" si="33"/>
        <v>21.34325</v>
      </c>
      <c r="D205" s="9">
        <f t="shared" si="34"/>
        <v>673.8156133417333</v>
      </c>
      <c r="E205" s="91">
        <f t="shared" si="35"/>
        <v>606.43405200756</v>
      </c>
      <c r="F205" s="92">
        <f t="shared" si="36"/>
        <v>646.862988808064</v>
      </c>
      <c r="G205" s="96">
        <f t="shared" si="37"/>
        <v>673.8156133417333</v>
      </c>
      <c r="H205" s="97">
        <f t="shared" si="38"/>
        <v>694.0300817419853</v>
      </c>
      <c r="I205" s="98">
        <f t="shared" si="39"/>
        <v>741.1971746759067</v>
      </c>
    </row>
    <row r="206" spans="1:9" ht="13.5">
      <c r="A206" s="16">
        <v>29.75</v>
      </c>
      <c r="B206" s="9">
        <f t="shared" si="32"/>
        <v>9.07375</v>
      </c>
      <c r="C206" s="9">
        <f t="shared" si="33"/>
        <v>21.546437500000003</v>
      </c>
      <c r="D206" s="9">
        <f t="shared" si="34"/>
        <v>671.7743432685853</v>
      </c>
      <c r="E206" s="91">
        <f t="shared" si="35"/>
        <v>604.5969089417268</v>
      </c>
      <c r="F206" s="92">
        <f t="shared" si="36"/>
        <v>644.9033695378419</v>
      </c>
      <c r="G206" s="96">
        <f t="shared" si="37"/>
        <v>671.7743432685853</v>
      </c>
      <c r="H206" s="97">
        <f t="shared" si="38"/>
        <v>691.9275735666429</v>
      </c>
      <c r="I206" s="98">
        <f t="shared" si="39"/>
        <v>738.9517775954439</v>
      </c>
    </row>
    <row r="207" spans="1:9" ht="13.5">
      <c r="A207" s="16">
        <v>30</v>
      </c>
      <c r="B207" s="9">
        <f t="shared" si="32"/>
        <v>9.15</v>
      </c>
      <c r="C207" s="9">
        <f t="shared" si="33"/>
        <v>21.75</v>
      </c>
      <c r="D207" s="9">
        <f t="shared" si="34"/>
        <v>669.7512121197797</v>
      </c>
      <c r="E207" s="91">
        <f t="shared" si="35"/>
        <v>602.7760909078017</v>
      </c>
      <c r="F207" s="92">
        <f t="shared" si="36"/>
        <v>642.9611636349885</v>
      </c>
      <c r="G207" s="96">
        <f t="shared" si="37"/>
        <v>669.7512121197797</v>
      </c>
      <c r="H207" s="97">
        <f t="shared" si="38"/>
        <v>689.843748483373</v>
      </c>
      <c r="I207" s="98">
        <f t="shared" si="39"/>
        <v>736.7263333317577</v>
      </c>
    </row>
    <row r="208" spans="1:9" ht="13.5">
      <c r="A208" s="16">
        <v>30.25</v>
      </c>
      <c r="B208" s="9">
        <f t="shared" si="32"/>
        <v>9.22625</v>
      </c>
      <c r="C208" s="9">
        <f t="shared" si="33"/>
        <v>21.9539375</v>
      </c>
      <c r="D208" s="9">
        <f t="shared" si="34"/>
        <v>667.7459231517637</v>
      </c>
      <c r="E208" s="91">
        <f t="shared" si="35"/>
        <v>600.9713308365873</v>
      </c>
      <c r="F208" s="92">
        <f t="shared" si="36"/>
        <v>641.0360862256931</v>
      </c>
      <c r="G208" s="96">
        <f t="shared" si="37"/>
        <v>667.7459231517637</v>
      </c>
      <c r="H208" s="97">
        <f t="shared" si="38"/>
        <v>687.7783008463166</v>
      </c>
      <c r="I208" s="98">
        <f t="shared" si="39"/>
        <v>734.5205154669401</v>
      </c>
    </row>
    <row r="209" spans="1:9" ht="13.5">
      <c r="A209" s="16">
        <v>30.5</v>
      </c>
      <c r="B209" s="9">
        <f t="shared" si="32"/>
        <v>9.3025</v>
      </c>
      <c r="C209" s="9">
        <f t="shared" si="33"/>
        <v>22.158250000000002</v>
      </c>
      <c r="D209" s="9">
        <f t="shared" si="34"/>
        <v>665.7581867685235</v>
      </c>
      <c r="E209" s="91">
        <f t="shared" si="35"/>
        <v>599.1823680916712</v>
      </c>
      <c r="F209" s="92">
        <f t="shared" si="36"/>
        <v>639.1278592977825</v>
      </c>
      <c r="G209" s="96">
        <f t="shared" si="37"/>
        <v>665.7581867685235</v>
      </c>
      <c r="H209" s="97">
        <f t="shared" si="38"/>
        <v>685.7309323715792</v>
      </c>
      <c r="I209" s="98">
        <f t="shared" si="39"/>
        <v>732.334005445376</v>
      </c>
    </row>
    <row r="210" spans="1:9" ht="13.5">
      <c r="A210" s="16">
        <v>30.75</v>
      </c>
      <c r="B210" s="9">
        <f t="shared" si="32"/>
        <v>9.37875</v>
      </c>
      <c r="C210" s="9">
        <f t="shared" si="33"/>
        <v>22.362937499999997</v>
      </c>
      <c r="D210" s="9">
        <f t="shared" si="34"/>
        <v>663.787720294661</v>
      </c>
      <c r="E210" s="91">
        <f t="shared" si="35"/>
        <v>597.4089482651949</v>
      </c>
      <c r="F210" s="92">
        <f t="shared" si="36"/>
        <v>637.2362114828745</v>
      </c>
      <c r="G210" s="96">
        <f t="shared" si="37"/>
        <v>663.787720294661</v>
      </c>
      <c r="H210" s="97">
        <f t="shared" si="38"/>
        <v>683.7013519035008</v>
      </c>
      <c r="I210" s="98">
        <f t="shared" si="39"/>
        <v>730.1664923241271</v>
      </c>
    </row>
    <row r="211" spans="1:9" ht="13.5">
      <c r="A211" s="16">
        <v>31</v>
      </c>
      <c r="B211" s="9">
        <f t="shared" si="32"/>
        <v>9.455</v>
      </c>
      <c r="C211" s="9">
        <f t="shared" si="33"/>
        <v>22.567999999999998</v>
      </c>
      <c r="D211" s="9">
        <f t="shared" si="34"/>
        <v>661.8342477573957</v>
      </c>
      <c r="E211" s="91">
        <f t="shared" si="35"/>
        <v>595.6508229816561</v>
      </c>
      <c r="F211" s="92">
        <f t="shared" si="36"/>
        <v>635.3608778470998</v>
      </c>
      <c r="G211" s="96">
        <f t="shared" si="37"/>
        <v>661.8342477573957</v>
      </c>
      <c r="H211" s="97">
        <f t="shared" si="38"/>
        <v>681.6892751901175</v>
      </c>
      <c r="I211" s="98">
        <f t="shared" si="39"/>
        <v>728.0176725331353</v>
      </c>
    </row>
    <row r="212" spans="1:9" ht="13.5">
      <c r="A212" s="16">
        <v>31.25</v>
      </c>
      <c r="B212" s="9">
        <f t="shared" si="32"/>
        <v>9.53125</v>
      </c>
      <c r="C212" s="9">
        <f t="shared" si="33"/>
        <v>22.7734375</v>
      </c>
      <c r="D212" s="9">
        <f t="shared" si="34"/>
        <v>659.8974996770737</v>
      </c>
      <c r="E212" s="91">
        <f t="shared" si="35"/>
        <v>593.9077497093664</v>
      </c>
      <c r="F212" s="92">
        <f t="shared" si="36"/>
        <v>633.5015996899907</v>
      </c>
      <c r="G212" s="96">
        <f t="shared" si="37"/>
        <v>659.8974996770737</v>
      </c>
      <c r="H212" s="97">
        <f t="shared" si="38"/>
        <v>679.694424667386</v>
      </c>
      <c r="I212" s="98">
        <f t="shared" si="39"/>
        <v>725.8872496447811</v>
      </c>
    </row>
    <row r="213" spans="1:9" ht="13.5">
      <c r="A213" s="16">
        <v>31.5</v>
      </c>
      <c r="B213" s="9">
        <f t="shared" si="32"/>
        <v>9.6075</v>
      </c>
      <c r="C213" s="9">
        <f t="shared" si="33"/>
        <v>22.97925</v>
      </c>
      <c r="D213" s="9">
        <f t="shared" si="34"/>
        <v>657.9772128657879</v>
      </c>
      <c r="E213" s="91">
        <f t="shared" si="35"/>
        <v>592.1794915792092</v>
      </c>
      <c r="F213" s="92">
        <f t="shared" si="36"/>
        <v>631.6581243511564</v>
      </c>
      <c r="G213" s="96">
        <f t="shared" si="37"/>
        <v>657.9772128657879</v>
      </c>
      <c r="H213" s="97">
        <f t="shared" si="38"/>
        <v>677.7165292517616</v>
      </c>
      <c r="I213" s="98">
        <f t="shared" si="39"/>
        <v>723.7749341523668</v>
      </c>
    </row>
    <row r="214" spans="1:9" ht="13.5">
      <c r="A214" s="16">
        <v>31.75</v>
      </c>
      <c r="B214" s="9">
        <f t="shared" si="32"/>
        <v>9.68375</v>
      </c>
      <c r="C214" s="9">
        <f t="shared" si="33"/>
        <v>23.185437500000003</v>
      </c>
      <c r="D214" s="9">
        <f t="shared" si="34"/>
        <v>656.0731302337349</v>
      </c>
      <c r="E214" s="91">
        <f t="shared" si="35"/>
        <v>590.4658172103615</v>
      </c>
      <c r="F214" s="92">
        <f t="shared" si="36"/>
        <v>629.8302050243855</v>
      </c>
      <c r="G214" s="96">
        <f t="shared" si="37"/>
        <v>656.0731302337349</v>
      </c>
      <c r="H214" s="97">
        <f t="shared" si="38"/>
        <v>675.755324140747</v>
      </c>
      <c r="I214" s="98">
        <f t="shared" si="39"/>
        <v>721.6804432571084</v>
      </c>
    </row>
    <row r="215" spans="1:9" ht="13.5">
      <c r="A215" s="16">
        <v>32</v>
      </c>
      <c r="B215" s="9">
        <f t="shared" si="32"/>
        <v>9.76</v>
      </c>
      <c r="C215" s="9">
        <f t="shared" si="33"/>
        <v>23.392</v>
      </c>
      <c r="D215" s="9">
        <f t="shared" si="34"/>
        <v>654.1850006029568</v>
      </c>
      <c r="E215" s="91">
        <f t="shared" si="35"/>
        <v>588.7665005426612</v>
      </c>
      <c r="F215" s="92">
        <f t="shared" si="36"/>
        <v>628.0176005788386</v>
      </c>
      <c r="G215" s="96">
        <f t="shared" si="37"/>
        <v>654.1850006029568</v>
      </c>
      <c r="H215" s="97">
        <f t="shared" si="38"/>
        <v>673.8105506210455</v>
      </c>
      <c r="I215" s="98">
        <f t="shared" si="39"/>
        <v>719.6035006632526</v>
      </c>
    </row>
    <row r="216" spans="1:9" ht="13.5">
      <c r="A216" s="16">
        <v>32.25</v>
      </c>
      <c r="B216" s="9">
        <f t="shared" si="32"/>
        <v>9.83625</v>
      </c>
      <c r="C216" s="9">
        <f t="shared" si="33"/>
        <v>23.5989375</v>
      </c>
      <c r="D216" s="9">
        <f t="shared" si="34"/>
        <v>652.3125785281293</v>
      </c>
      <c r="E216" s="91">
        <f t="shared" si="35"/>
        <v>587.0813206753164</v>
      </c>
      <c r="F216" s="92">
        <f t="shared" si="36"/>
        <v>626.220075387004</v>
      </c>
      <c r="G216" s="96">
        <f t="shared" si="37"/>
        <v>652.3125785281293</v>
      </c>
      <c r="H216" s="97">
        <f t="shared" si="38"/>
        <v>671.8819558839732</v>
      </c>
      <c r="I216" s="98">
        <f t="shared" si="39"/>
        <v>717.5438363809423</v>
      </c>
    </row>
    <row r="217" spans="1:9" ht="13.5">
      <c r="A217" s="16">
        <v>32.5</v>
      </c>
      <c r="B217" s="9">
        <f t="shared" si="32"/>
        <v>9.9125</v>
      </c>
      <c r="C217" s="9">
        <f t="shared" si="33"/>
        <v>23.806250000000002</v>
      </c>
      <c r="D217" s="9">
        <f t="shared" si="34"/>
        <v>650.4556241240817</v>
      </c>
      <c r="E217" s="91">
        <f t="shared" si="35"/>
        <v>585.4100617116736</v>
      </c>
      <c r="F217" s="92">
        <f t="shared" si="36"/>
        <v>624.4373991591184</v>
      </c>
      <c r="G217" s="96">
        <f t="shared" si="37"/>
        <v>650.4556241240817</v>
      </c>
      <c r="H217" s="97">
        <f t="shared" si="38"/>
        <v>669.9692928478042</v>
      </c>
      <c r="I217" s="98">
        <f t="shared" si="39"/>
        <v>715.50118653649</v>
      </c>
    </row>
    <row r="218" spans="1:9" ht="13.5">
      <c r="A218" s="16">
        <v>32.75</v>
      </c>
      <c r="B218" s="9">
        <f t="shared" si="32"/>
        <v>9.98875</v>
      </c>
      <c r="C218" s="9">
        <f t="shared" si="33"/>
        <v>24.013937499999997</v>
      </c>
      <c r="D218" s="9">
        <f t="shared" si="34"/>
        <v>648.6139028997458</v>
      </c>
      <c r="E218" s="91">
        <f t="shared" si="35"/>
        <v>583.7525126097712</v>
      </c>
      <c r="F218" s="92">
        <f t="shared" si="36"/>
        <v>622.6693467837559</v>
      </c>
      <c r="G218" s="96">
        <f t="shared" si="37"/>
        <v>648.6139028997458</v>
      </c>
      <c r="H218" s="97">
        <f t="shared" si="38"/>
        <v>668.0723199867382</v>
      </c>
      <c r="I218" s="98">
        <f t="shared" si="39"/>
        <v>713.4752931897204</v>
      </c>
    </row>
    <row r="219" spans="1:9" ht="13.5">
      <c r="A219" s="16">
        <v>33</v>
      </c>
      <c r="B219" s="9">
        <f t="shared" si="32"/>
        <v>10.065</v>
      </c>
      <c r="C219" s="9">
        <f t="shared" si="33"/>
        <v>24.222</v>
      </c>
      <c r="D219" s="9">
        <f t="shared" si="34"/>
        <v>646.7871855982484</v>
      </c>
      <c r="E219" s="91">
        <f t="shared" si="35"/>
        <v>582.1084670384236</v>
      </c>
      <c r="F219" s="92">
        <f t="shared" si="36"/>
        <v>620.9156981743184</v>
      </c>
      <c r="G219" s="96">
        <f t="shared" si="37"/>
        <v>646.7871855982484</v>
      </c>
      <c r="H219" s="97">
        <f t="shared" si="38"/>
        <v>666.1908011661958</v>
      </c>
      <c r="I219" s="98">
        <f t="shared" si="39"/>
        <v>711.4659041580733</v>
      </c>
    </row>
    <row r="220" spans="1:9" ht="13.5">
      <c r="A220" s="16">
        <v>33.25</v>
      </c>
      <c r="B220" s="9">
        <f t="shared" si="32"/>
        <v>10.14125</v>
      </c>
      <c r="C220" s="9">
        <f t="shared" si="33"/>
        <v>24.4304375</v>
      </c>
      <c r="D220" s="9">
        <f t="shared" si="34"/>
        <v>644.9752480428789</v>
      </c>
      <c r="E220" s="91">
        <f t="shared" si="35"/>
        <v>580.477723238591</v>
      </c>
      <c r="F220" s="92">
        <f t="shared" si="36"/>
        <v>619.1762381211637</v>
      </c>
      <c r="G220" s="96">
        <f t="shared" si="37"/>
        <v>644.9752480428789</v>
      </c>
      <c r="H220" s="97">
        <f t="shared" si="38"/>
        <v>664.3245054841652</v>
      </c>
      <c r="I220" s="98">
        <f t="shared" si="39"/>
        <v>709.4727728471669</v>
      </c>
    </row>
    <row r="221" spans="1:9" ht="13.5">
      <c r="A221" s="16">
        <v>33.5</v>
      </c>
      <c r="B221" s="9">
        <f t="shared" si="32"/>
        <v>10.2175</v>
      </c>
      <c r="C221" s="9">
        <f t="shared" si="33"/>
        <v>24.63925</v>
      </c>
      <c r="D221" s="9">
        <f t="shared" si="34"/>
        <v>643.1778709886709</v>
      </c>
      <c r="E221" s="91">
        <f t="shared" si="35"/>
        <v>578.8600838898038</v>
      </c>
      <c r="F221" s="92">
        <f t="shared" si="36"/>
        <v>617.450756149124</v>
      </c>
      <c r="G221" s="96">
        <f t="shared" si="37"/>
        <v>643.1778709886709</v>
      </c>
      <c r="H221" s="97">
        <f t="shared" si="38"/>
        <v>662.4732071183311</v>
      </c>
      <c r="I221" s="98">
        <f t="shared" si="39"/>
        <v>707.495658087538</v>
      </c>
    </row>
    <row r="222" spans="1:9" ht="13.5">
      <c r="A222" s="16">
        <v>33.75</v>
      </c>
      <c r="B222" s="9">
        <f t="shared" si="32"/>
        <v>10.29375</v>
      </c>
      <c r="C222" s="9">
        <f t="shared" si="33"/>
        <v>24.848437500000003</v>
      </c>
      <c r="D222" s="9">
        <f t="shared" si="34"/>
        <v>641.3948399793578</v>
      </c>
      <c r="E222" s="91">
        <f t="shared" si="35"/>
        <v>577.2553559814221</v>
      </c>
      <c r="F222" s="92">
        <f t="shared" si="36"/>
        <v>615.7390463801835</v>
      </c>
      <c r="G222" s="96">
        <f t="shared" si="37"/>
        <v>641.3948399793578</v>
      </c>
      <c r="H222" s="97">
        <f t="shared" si="38"/>
        <v>660.6366851787386</v>
      </c>
      <c r="I222" s="98">
        <f t="shared" si="39"/>
        <v>705.5343239772936</v>
      </c>
    </row>
    <row r="223" spans="1:9" ht="13.5">
      <c r="A223" s="17">
        <v>34</v>
      </c>
      <c r="B223" s="10">
        <f t="shared" si="32"/>
        <v>10.37</v>
      </c>
      <c r="C223" s="10">
        <f t="shared" si="33"/>
        <v>25.058</v>
      </c>
      <c r="D223" s="10">
        <f t="shared" si="34"/>
        <v>639.6259452094696</v>
      </c>
      <c r="E223" s="99">
        <f t="shared" si="35"/>
        <v>575.6633506885227</v>
      </c>
      <c r="F223" s="100">
        <f t="shared" si="36"/>
        <v>614.0409074010907</v>
      </c>
      <c r="G223" s="101">
        <f t="shared" si="37"/>
        <v>639.6259452094696</v>
      </c>
      <c r="H223" s="100">
        <f t="shared" si="38"/>
        <v>658.8147235657538</v>
      </c>
      <c r="I223" s="102">
        <f t="shared" si="39"/>
        <v>703.5885397304166</v>
      </c>
    </row>
    <row r="224" spans="2:9" ht="13.5">
      <c r="B224" s="219" t="s">
        <v>37</v>
      </c>
      <c r="C224" s="219"/>
      <c r="D224" s="219"/>
      <c r="E224" s="219"/>
      <c r="F224" s="219"/>
      <c r="G224" s="219"/>
      <c r="H224" s="219"/>
      <c r="I224" s="1" t="s">
        <v>58</v>
      </c>
    </row>
    <row r="225" spans="2:8" ht="13.5">
      <c r="B225" s="220"/>
      <c r="C225" s="220"/>
      <c r="D225" s="220"/>
      <c r="E225" s="220"/>
      <c r="F225" s="220"/>
      <c r="G225" s="220"/>
      <c r="H225" s="220"/>
    </row>
    <row r="226" spans="1:9" ht="13.5">
      <c r="A226" s="41" t="s">
        <v>29</v>
      </c>
      <c r="B226" s="3" t="s">
        <v>30</v>
      </c>
      <c r="C226" s="6" t="s">
        <v>31</v>
      </c>
      <c r="D226" s="6" t="s">
        <v>32</v>
      </c>
      <c r="E226" s="56" t="s">
        <v>33</v>
      </c>
      <c r="F226" s="56" t="s">
        <v>34</v>
      </c>
      <c r="G226" s="6" t="s">
        <v>32</v>
      </c>
      <c r="H226" s="56" t="s">
        <v>35</v>
      </c>
      <c r="I226" s="57" t="s">
        <v>36</v>
      </c>
    </row>
    <row r="227" spans="1:9" ht="13.5">
      <c r="A227" s="20">
        <v>34.25</v>
      </c>
      <c r="B227" s="26">
        <f aca="true" t="shared" si="40" ref="B227:B258">0.305*(A227)</f>
        <v>10.44625</v>
      </c>
      <c r="C227" s="26">
        <f aca="true" t="shared" si="41" ref="C227:C258">(0.003*(A227)+0.635)*(A227)</f>
        <v>25.267937500000002</v>
      </c>
      <c r="D227" s="26">
        <f aca="true" t="shared" si="42" ref="D227:D258">3600/0.74/(SQRT(C227)+2.6)</f>
        <v>637.8709813913486</v>
      </c>
      <c r="E227" s="91">
        <f aca="true" t="shared" si="43" ref="E227:E258">(D227)*0.9</f>
        <v>574.0838832522137</v>
      </c>
      <c r="F227" s="92">
        <f aca="true" t="shared" si="44" ref="F227:F258">(D227)*0.96</f>
        <v>612.3561421356945</v>
      </c>
      <c r="G227" s="93">
        <f aca="true" t="shared" si="45" ref="G227:G258">D227</f>
        <v>637.8709813913486</v>
      </c>
      <c r="H227" s="103">
        <f aca="true" t="shared" si="46" ref="H227:H258">(D227)*1.03</f>
        <v>657.007110833089</v>
      </c>
      <c r="I227" s="95">
        <f aca="true" t="shared" si="47" ref="I227:I258">(D227)*1.1</f>
        <v>701.6580795304834</v>
      </c>
    </row>
    <row r="228" spans="1:9" ht="13.5">
      <c r="A228" s="16">
        <v>34.5</v>
      </c>
      <c r="B228" s="9">
        <f t="shared" si="40"/>
        <v>10.522499999999999</v>
      </c>
      <c r="C228" s="9">
        <f t="shared" si="41"/>
        <v>25.478250000000003</v>
      </c>
      <c r="D228" s="9">
        <f t="shared" si="42"/>
        <v>636.129747626879</v>
      </c>
      <c r="E228" s="91">
        <f t="shared" si="43"/>
        <v>572.5167728641911</v>
      </c>
      <c r="F228" s="92">
        <f t="shared" si="44"/>
        <v>610.6845577218038</v>
      </c>
      <c r="G228" s="96">
        <f t="shared" si="45"/>
        <v>636.129747626879</v>
      </c>
      <c r="H228" s="103">
        <f t="shared" si="46"/>
        <v>655.2136400556853</v>
      </c>
      <c r="I228" s="98">
        <f t="shared" si="47"/>
        <v>699.7427223895669</v>
      </c>
    </row>
    <row r="229" spans="1:9" ht="13.5">
      <c r="A229" s="16">
        <v>34.75</v>
      </c>
      <c r="B229" s="9">
        <f t="shared" si="40"/>
        <v>10.598749999999999</v>
      </c>
      <c r="C229" s="9">
        <f t="shared" si="41"/>
        <v>25.688937499999998</v>
      </c>
      <c r="D229" s="9">
        <f t="shared" si="42"/>
        <v>634.4020472837278</v>
      </c>
      <c r="E229" s="91">
        <f t="shared" si="43"/>
        <v>570.961842555355</v>
      </c>
      <c r="F229" s="92">
        <f t="shared" si="44"/>
        <v>609.0259653923787</v>
      </c>
      <c r="G229" s="96">
        <f t="shared" si="45"/>
        <v>634.4020472837278</v>
      </c>
      <c r="H229" s="103">
        <f t="shared" si="46"/>
        <v>653.4341087022397</v>
      </c>
      <c r="I229" s="98">
        <f t="shared" si="47"/>
        <v>697.8422520121006</v>
      </c>
    </row>
    <row r="230" spans="1:9" ht="13.5">
      <c r="A230" s="16">
        <v>35</v>
      </c>
      <c r="B230" s="9">
        <f t="shared" si="40"/>
        <v>10.674999999999999</v>
      </c>
      <c r="C230" s="9">
        <f t="shared" si="41"/>
        <v>25.9</v>
      </c>
      <c r="D230" s="9">
        <f t="shared" si="42"/>
        <v>632.6876878759101</v>
      </c>
      <c r="E230" s="91">
        <f t="shared" si="43"/>
        <v>569.4189190883192</v>
      </c>
      <c r="F230" s="92">
        <f t="shared" si="44"/>
        <v>607.3801803608737</v>
      </c>
      <c r="G230" s="96">
        <f t="shared" si="45"/>
        <v>632.6876878759101</v>
      </c>
      <c r="H230" s="103">
        <f t="shared" si="46"/>
        <v>651.6683185121874</v>
      </c>
      <c r="I230" s="98">
        <f t="shared" si="47"/>
        <v>695.9564566635012</v>
      </c>
    </row>
    <row r="231" spans="1:9" ht="13.5">
      <c r="A231" s="16">
        <v>35.25</v>
      </c>
      <c r="B231" s="9">
        <f t="shared" si="40"/>
        <v>10.75125</v>
      </c>
      <c r="C231" s="9">
        <f t="shared" si="41"/>
        <v>26.1114375</v>
      </c>
      <c r="D231" s="9">
        <f t="shared" si="42"/>
        <v>630.9864809484984</v>
      </c>
      <c r="E231" s="91">
        <f t="shared" si="43"/>
        <v>567.8878328536485</v>
      </c>
      <c r="F231" s="92">
        <f t="shared" si="44"/>
        <v>605.7470217105584</v>
      </c>
      <c r="G231" s="96">
        <f t="shared" si="45"/>
        <v>630.9864809484984</v>
      </c>
      <c r="H231" s="103">
        <f t="shared" si="46"/>
        <v>649.9160753769534</v>
      </c>
      <c r="I231" s="98">
        <f t="shared" si="47"/>
        <v>694.0851290433483</v>
      </c>
    </row>
    <row r="232" spans="1:9" ht="13.5">
      <c r="A232" s="16">
        <v>35.5</v>
      </c>
      <c r="B232" s="9">
        <f t="shared" si="40"/>
        <v>10.8275</v>
      </c>
      <c r="C232" s="9">
        <f t="shared" si="41"/>
        <v>26.32325</v>
      </c>
      <c r="D232" s="9">
        <f t="shared" si="42"/>
        <v>629.2982419663033</v>
      </c>
      <c r="E232" s="91">
        <f t="shared" si="43"/>
        <v>566.368417769673</v>
      </c>
      <c r="F232" s="92">
        <f t="shared" si="44"/>
        <v>604.1263122876511</v>
      </c>
      <c r="G232" s="96">
        <f t="shared" si="45"/>
        <v>629.2982419663033</v>
      </c>
      <c r="H232" s="103">
        <f t="shared" si="46"/>
        <v>648.1771892252924</v>
      </c>
      <c r="I232" s="98">
        <f t="shared" si="47"/>
        <v>692.2280661629337</v>
      </c>
    </row>
    <row r="233" spans="1:9" ht="13.5">
      <c r="A233" s="16">
        <v>35.75</v>
      </c>
      <c r="B233" s="9">
        <f t="shared" si="40"/>
        <v>10.90375</v>
      </c>
      <c r="C233" s="9">
        <f t="shared" si="41"/>
        <v>26.5354375</v>
      </c>
      <c r="D233" s="9">
        <f t="shared" si="42"/>
        <v>627.6227902063648</v>
      </c>
      <c r="E233" s="91">
        <f t="shared" si="43"/>
        <v>564.8605111857283</v>
      </c>
      <c r="F233" s="92">
        <f t="shared" si="44"/>
        <v>602.5178785981102</v>
      </c>
      <c r="G233" s="96">
        <f t="shared" si="45"/>
        <v>627.6227902063648</v>
      </c>
      <c r="H233" s="103">
        <f t="shared" si="46"/>
        <v>646.4514739125558</v>
      </c>
      <c r="I233" s="98">
        <f t="shared" si="47"/>
        <v>690.3850692270014</v>
      </c>
    </row>
    <row r="234" spans="1:9" ht="13.5">
      <c r="A234" s="16">
        <v>36</v>
      </c>
      <c r="B234" s="9">
        <f t="shared" si="40"/>
        <v>10.98</v>
      </c>
      <c r="C234" s="9">
        <f t="shared" si="41"/>
        <v>26.748</v>
      </c>
      <c r="D234" s="9">
        <f t="shared" si="42"/>
        <v>625.9599486540976</v>
      </c>
      <c r="E234" s="91">
        <f t="shared" si="43"/>
        <v>563.3639537886879</v>
      </c>
      <c r="F234" s="92">
        <f t="shared" si="44"/>
        <v>600.9215507079336</v>
      </c>
      <c r="G234" s="96">
        <f t="shared" si="45"/>
        <v>625.9599486540976</v>
      </c>
      <c r="H234" s="103">
        <f t="shared" si="46"/>
        <v>644.7387471137206</v>
      </c>
      <c r="I234" s="98">
        <f t="shared" si="47"/>
        <v>688.5559435195074</v>
      </c>
    </row>
    <row r="235" spans="1:9" ht="13.5">
      <c r="A235" s="16">
        <v>36.25</v>
      </c>
      <c r="B235" s="9">
        <f t="shared" si="40"/>
        <v>11.05625</v>
      </c>
      <c r="C235" s="9">
        <f t="shared" si="41"/>
        <v>26.9609375</v>
      </c>
      <c r="D235" s="9">
        <f t="shared" si="42"/>
        <v>624.3095439029418</v>
      </c>
      <c r="E235" s="91">
        <f t="shared" si="43"/>
        <v>561.8785895126476</v>
      </c>
      <c r="F235" s="92">
        <f t="shared" si="44"/>
        <v>599.3371621468241</v>
      </c>
      <c r="G235" s="96">
        <f t="shared" si="45"/>
        <v>624.3095439029418</v>
      </c>
      <c r="H235" s="103">
        <f t="shared" si="46"/>
        <v>643.03883022003</v>
      </c>
      <c r="I235" s="98">
        <f t="shared" si="47"/>
        <v>686.740498293236</v>
      </c>
    </row>
    <row r="236" spans="1:9" ht="13.5">
      <c r="A236" s="16">
        <v>36.5</v>
      </c>
      <c r="B236" s="9">
        <f t="shared" si="40"/>
        <v>11.1325</v>
      </c>
      <c r="C236" s="9">
        <f t="shared" si="41"/>
        <v>27.17425</v>
      </c>
      <c r="D236" s="9">
        <f t="shared" si="42"/>
        <v>622.6714060573802</v>
      </c>
      <c r="E236" s="91">
        <f t="shared" si="43"/>
        <v>560.4042654516422</v>
      </c>
      <c r="F236" s="92">
        <f t="shared" si="44"/>
        <v>597.7645498150849</v>
      </c>
      <c r="G236" s="96">
        <f t="shared" si="45"/>
        <v>622.6714060573802</v>
      </c>
      <c r="H236" s="103">
        <f t="shared" si="46"/>
        <v>641.3515482391016</v>
      </c>
      <c r="I236" s="98">
        <f t="shared" si="47"/>
        <v>684.9385466631182</v>
      </c>
    </row>
    <row r="237" spans="1:9" ht="13.5">
      <c r="A237" s="16">
        <v>36.75</v>
      </c>
      <c r="B237" s="9">
        <f t="shared" si="40"/>
        <v>11.20875</v>
      </c>
      <c r="C237" s="9">
        <f t="shared" si="41"/>
        <v>27.3879375</v>
      </c>
      <c r="D237" s="9">
        <f t="shared" si="42"/>
        <v>621.0453686391847</v>
      </c>
      <c r="E237" s="91">
        <f t="shared" si="43"/>
        <v>558.9408317752662</v>
      </c>
      <c r="F237" s="92">
        <f t="shared" si="44"/>
        <v>596.2035538936174</v>
      </c>
      <c r="G237" s="96">
        <f t="shared" si="45"/>
        <v>621.0453686391847</v>
      </c>
      <c r="H237" s="103">
        <f t="shared" si="46"/>
        <v>639.6767296983603</v>
      </c>
      <c r="I237" s="98">
        <f t="shared" si="47"/>
        <v>683.1499055031032</v>
      </c>
    </row>
    <row r="238" spans="1:9" ht="13.5">
      <c r="A238" s="16">
        <v>37</v>
      </c>
      <c r="B238" s="9">
        <f t="shared" si="40"/>
        <v>11.285</v>
      </c>
      <c r="C238" s="9">
        <f t="shared" si="41"/>
        <v>27.602</v>
      </c>
      <c r="D238" s="9">
        <f t="shared" si="42"/>
        <v>619.4312684967671</v>
      </c>
      <c r="E238" s="91">
        <f t="shared" si="43"/>
        <v>557.4881416470904</v>
      </c>
      <c r="F238" s="92">
        <f t="shared" si="44"/>
        <v>594.6540177568963</v>
      </c>
      <c r="G238" s="96">
        <f t="shared" si="45"/>
        <v>619.4312684967671</v>
      </c>
      <c r="H238" s="103">
        <f t="shared" si="46"/>
        <v>638.0142065516701</v>
      </c>
      <c r="I238" s="98">
        <f t="shared" si="47"/>
        <v>681.3743953464439</v>
      </c>
    </row>
    <row r="239" spans="1:9" ht="13.5">
      <c r="A239" s="16">
        <v>37.25</v>
      </c>
      <c r="B239" s="9">
        <f t="shared" si="40"/>
        <v>11.36125</v>
      </c>
      <c r="C239" s="9">
        <f t="shared" si="41"/>
        <v>27.8164375</v>
      </c>
      <c r="D239" s="9">
        <f t="shared" si="42"/>
        <v>617.8289457175083</v>
      </c>
      <c r="E239" s="91">
        <f t="shared" si="43"/>
        <v>556.0460511457575</v>
      </c>
      <c r="F239" s="92">
        <f t="shared" si="44"/>
        <v>593.115787888808</v>
      </c>
      <c r="G239" s="96">
        <f t="shared" si="45"/>
        <v>617.8289457175083</v>
      </c>
      <c r="H239" s="103">
        <f t="shared" si="46"/>
        <v>636.3638140890336</v>
      </c>
      <c r="I239" s="98">
        <f t="shared" si="47"/>
        <v>679.6118402892591</v>
      </c>
    </row>
    <row r="240" spans="1:9" ht="13.5">
      <c r="A240" s="16">
        <v>37.5</v>
      </c>
      <c r="B240" s="9">
        <f t="shared" si="40"/>
        <v>11.4375</v>
      </c>
      <c r="C240" s="9">
        <f t="shared" si="41"/>
        <v>28.031250000000004</v>
      </c>
      <c r="D240" s="9">
        <f t="shared" si="42"/>
        <v>616.238243542952</v>
      </c>
      <c r="E240" s="91">
        <f t="shared" si="43"/>
        <v>554.6144191886568</v>
      </c>
      <c r="F240" s="92">
        <f t="shared" si="44"/>
        <v>591.5887138012339</v>
      </c>
      <c r="G240" s="96">
        <f t="shared" si="45"/>
        <v>616.238243542952</v>
      </c>
      <c r="H240" s="103">
        <f t="shared" si="46"/>
        <v>634.7253908492405</v>
      </c>
      <c r="I240" s="98">
        <f t="shared" si="47"/>
        <v>677.8620678972472</v>
      </c>
    </row>
    <row r="241" spans="1:9" ht="13.5">
      <c r="A241" s="16">
        <v>37.75</v>
      </c>
      <c r="B241" s="9">
        <f t="shared" si="40"/>
        <v>11.51375</v>
      </c>
      <c r="C241" s="9">
        <f t="shared" si="41"/>
        <v>28.2464375</v>
      </c>
      <c r="D241" s="9">
        <f t="shared" si="42"/>
        <v>614.6590082867511</v>
      </c>
      <c r="E241" s="91">
        <f t="shared" si="43"/>
        <v>553.193107458076</v>
      </c>
      <c r="F241" s="92">
        <f t="shared" si="44"/>
        <v>590.0726479552811</v>
      </c>
      <c r="G241" s="96">
        <f t="shared" si="45"/>
        <v>614.6590082867511</v>
      </c>
      <c r="H241" s="103">
        <f t="shared" si="46"/>
        <v>633.0987785353537</v>
      </c>
      <c r="I241" s="98">
        <f t="shared" si="47"/>
        <v>676.1249091154264</v>
      </c>
    </row>
    <row r="242" spans="1:9" ht="13.5">
      <c r="A242" s="16">
        <v>38</v>
      </c>
      <c r="B242" s="9">
        <f t="shared" si="40"/>
        <v>11.59</v>
      </c>
      <c r="C242" s="9">
        <f t="shared" si="41"/>
        <v>28.462</v>
      </c>
      <c r="D242" s="9">
        <f t="shared" si="42"/>
        <v>613.0910892552578</v>
      </c>
      <c r="E242" s="91">
        <f t="shared" si="43"/>
        <v>551.781980329732</v>
      </c>
      <c r="F242" s="92">
        <f t="shared" si="44"/>
        <v>588.5674456850475</v>
      </c>
      <c r="G242" s="96">
        <f t="shared" si="45"/>
        <v>613.0910892552578</v>
      </c>
      <c r="H242" s="103">
        <f t="shared" si="46"/>
        <v>631.4838219329155</v>
      </c>
      <c r="I242" s="98">
        <f t="shared" si="47"/>
        <v>674.4001981807836</v>
      </c>
    </row>
    <row r="243" spans="1:9" ht="13.5">
      <c r="A243" s="16">
        <v>38.25</v>
      </c>
      <c r="B243" s="9">
        <f t="shared" si="40"/>
        <v>11.66625</v>
      </c>
      <c r="C243" s="9">
        <f t="shared" si="41"/>
        <v>28.677937500000002</v>
      </c>
      <c r="D243" s="9">
        <f t="shared" si="42"/>
        <v>611.5343386706597</v>
      </c>
      <c r="E243" s="91">
        <f t="shared" si="43"/>
        <v>550.3809048035938</v>
      </c>
      <c r="F243" s="92">
        <f t="shared" si="44"/>
        <v>587.0729651238333</v>
      </c>
      <c r="G243" s="96">
        <f t="shared" si="45"/>
        <v>611.5343386706597</v>
      </c>
      <c r="H243" s="103">
        <f t="shared" si="46"/>
        <v>629.8803688307795</v>
      </c>
      <c r="I243" s="98">
        <f t="shared" si="47"/>
        <v>672.6877725377258</v>
      </c>
    </row>
    <row r="244" spans="1:9" ht="13.5">
      <c r="A244" s="16">
        <v>38.5</v>
      </c>
      <c r="B244" s="9">
        <f t="shared" si="40"/>
        <v>11.7425</v>
      </c>
      <c r="C244" s="9">
        <f t="shared" si="41"/>
        <v>28.894250000000003</v>
      </c>
      <c r="D244" s="9">
        <f t="shared" si="42"/>
        <v>609.9886115965624</v>
      </c>
      <c r="E244" s="91">
        <f t="shared" si="43"/>
        <v>548.9897504369061</v>
      </c>
      <c r="F244" s="92">
        <f t="shared" si="44"/>
        <v>585.5890671326998</v>
      </c>
      <c r="G244" s="96">
        <f t="shared" si="45"/>
        <v>609.9886115965624</v>
      </c>
      <c r="H244" s="103">
        <f t="shared" si="46"/>
        <v>628.2882699444592</v>
      </c>
      <c r="I244" s="98">
        <f t="shared" si="47"/>
        <v>670.9874727562186</v>
      </c>
    </row>
    <row r="245" spans="1:9" ht="13.5">
      <c r="A245" s="16">
        <v>38.75</v>
      </c>
      <c r="B245" s="9">
        <f t="shared" si="40"/>
        <v>11.81875</v>
      </c>
      <c r="C245" s="9">
        <f t="shared" si="41"/>
        <v>29.1109375</v>
      </c>
      <c r="D245" s="9">
        <f t="shared" si="42"/>
        <v>608.4537658659244</v>
      </c>
      <c r="E245" s="91">
        <f t="shared" si="43"/>
        <v>547.608389279332</v>
      </c>
      <c r="F245" s="92">
        <f t="shared" si="44"/>
        <v>584.1156152312874</v>
      </c>
      <c r="G245" s="96">
        <f t="shared" si="45"/>
        <v>608.4537658659244</v>
      </c>
      <c r="H245" s="103">
        <f t="shared" si="46"/>
        <v>626.7073788419021</v>
      </c>
      <c r="I245" s="98">
        <f t="shared" si="47"/>
        <v>669.2991424525169</v>
      </c>
    </row>
    <row r="246" spans="1:9" ht="13.5">
      <c r="A246" s="16">
        <v>39</v>
      </c>
      <c r="B246" s="9">
        <f t="shared" si="40"/>
        <v>11.895</v>
      </c>
      <c r="C246" s="9">
        <f t="shared" si="41"/>
        <v>29.328</v>
      </c>
      <c r="D246" s="9">
        <f t="shared" si="42"/>
        <v>606.9296620112609</v>
      </c>
      <c r="E246" s="91">
        <f t="shared" si="43"/>
        <v>546.2366958101348</v>
      </c>
      <c r="F246" s="92">
        <f t="shared" si="44"/>
        <v>582.6524755308104</v>
      </c>
      <c r="G246" s="96">
        <f t="shared" si="45"/>
        <v>606.9296620112609</v>
      </c>
      <c r="H246" s="103">
        <f t="shared" si="46"/>
        <v>625.1375518715988</v>
      </c>
      <c r="I246" s="98">
        <f t="shared" si="47"/>
        <v>667.6226282123871</v>
      </c>
    </row>
    <row r="247" spans="1:9" ht="13.5">
      <c r="A247" s="16">
        <v>39.25</v>
      </c>
      <c r="B247" s="9">
        <f t="shared" si="40"/>
        <v>11.97125</v>
      </c>
      <c r="C247" s="9">
        <f t="shared" si="41"/>
        <v>29.545437500000002</v>
      </c>
      <c r="D247" s="9">
        <f t="shared" si="42"/>
        <v>605.4161631970244</v>
      </c>
      <c r="E247" s="91">
        <f t="shared" si="43"/>
        <v>544.874546877322</v>
      </c>
      <c r="F247" s="92">
        <f t="shared" si="44"/>
        <v>581.1995166691433</v>
      </c>
      <c r="G247" s="96">
        <f t="shared" si="45"/>
        <v>605.4161631970244</v>
      </c>
      <c r="H247" s="103">
        <f t="shared" si="46"/>
        <v>623.5786480929352</v>
      </c>
      <c r="I247" s="98">
        <f t="shared" si="47"/>
        <v>665.9577795167269</v>
      </c>
    </row>
    <row r="248" spans="1:9" ht="13.5">
      <c r="A248" s="16">
        <v>39.5</v>
      </c>
      <c r="B248" s="9">
        <f t="shared" si="40"/>
        <v>12.0475</v>
      </c>
      <c r="C248" s="9">
        <f t="shared" si="41"/>
        <v>29.763250000000003</v>
      </c>
      <c r="D248" s="9">
        <f t="shared" si="42"/>
        <v>603.9131351540868</v>
      </c>
      <c r="E248" s="91">
        <f t="shared" si="43"/>
        <v>543.5218216386781</v>
      </c>
      <c r="F248" s="92">
        <f t="shared" si="44"/>
        <v>579.7566097479233</v>
      </c>
      <c r="G248" s="96">
        <f t="shared" si="45"/>
        <v>603.9131351540868</v>
      </c>
      <c r="H248" s="103">
        <f t="shared" si="46"/>
        <v>622.0305292087095</v>
      </c>
      <c r="I248" s="98">
        <f t="shared" si="47"/>
        <v>664.3044486694955</v>
      </c>
    </row>
    <row r="249" spans="1:9" ht="13.5">
      <c r="A249" s="16">
        <v>39.75</v>
      </c>
      <c r="B249" s="9">
        <f t="shared" si="40"/>
        <v>12.12375</v>
      </c>
      <c r="C249" s="9">
        <f t="shared" si="41"/>
        <v>29.9814375</v>
      </c>
      <c r="D249" s="9">
        <f t="shared" si="42"/>
        <v>602.4204461162439</v>
      </c>
      <c r="E249" s="91">
        <f t="shared" si="43"/>
        <v>542.1784015046195</v>
      </c>
      <c r="F249" s="92">
        <f t="shared" si="44"/>
        <v>578.3236282715941</v>
      </c>
      <c r="G249" s="96">
        <f t="shared" si="45"/>
        <v>602.4204461162439</v>
      </c>
      <c r="H249" s="103">
        <f t="shared" si="46"/>
        <v>620.4930594997312</v>
      </c>
      <c r="I249" s="98">
        <f t="shared" si="47"/>
        <v>662.6624907278683</v>
      </c>
    </row>
    <row r="250" spans="1:9" ht="13.5">
      <c r="A250" s="16">
        <v>40</v>
      </c>
      <c r="B250" s="9">
        <f t="shared" si="40"/>
        <v>12.2</v>
      </c>
      <c r="C250" s="9">
        <f t="shared" si="41"/>
        <v>30.2</v>
      </c>
      <c r="D250" s="9">
        <f t="shared" si="42"/>
        <v>600.9379667586641</v>
      </c>
      <c r="E250" s="91">
        <f t="shared" si="43"/>
        <v>540.8441700827976</v>
      </c>
      <c r="F250" s="92">
        <f t="shared" si="44"/>
        <v>576.9004480883175</v>
      </c>
      <c r="G250" s="96">
        <f t="shared" si="45"/>
        <v>600.9379667586641</v>
      </c>
      <c r="H250" s="103">
        <f t="shared" si="46"/>
        <v>618.966105761424</v>
      </c>
      <c r="I250" s="98">
        <f t="shared" si="47"/>
        <v>661.0317634345305</v>
      </c>
    </row>
    <row r="251" spans="1:9" ht="13.5">
      <c r="A251" s="16">
        <v>40.25</v>
      </c>
      <c r="B251" s="9">
        <f t="shared" si="40"/>
        <v>12.27625</v>
      </c>
      <c r="C251" s="9">
        <f t="shared" si="41"/>
        <v>30.418937500000002</v>
      </c>
      <c r="D251" s="9">
        <f t="shared" si="42"/>
        <v>599.4655701382173</v>
      </c>
      <c r="E251" s="91">
        <f t="shared" si="43"/>
        <v>539.5190131243957</v>
      </c>
      <c r="F251" s="92">
        <f t="shared" si="44"/>
        <v>575.4869473326886</v>
      </c>
      <c r="G251" s="96">
        <f t="shared" si="45"/>
        <v>599.4655701382173</v>
      </c>
      <c r="H251" s="103">
        <f t="shared" si="46"/>
        <v>617.4495372423639</v>
      </c>
      <c r="I251" s="98">
        <f t="shared" si="47"/>
        <v>659.4121271520391</v>
      </c>
    </row>
    <row r="252" spans="1:9" ht="13.5">
      <c r="A252" s="16">
        <v>40.5</v>
      </c>
      <c r="B252" s="9">
        <f t="shared" si="40"/>
        <v>12.3525</v>
      </c>
      <c r="C252" s="9">
        <f t="shared" si="41"/>
        <v>30.63825</v>
      </c>
      <c r="D252" s="9">
        <f t="shared" si="42"/>
        <v>598.0031316356087</v>
      </c>
      <c r="E252" s="91">
        <f t="shared" si="43"/>
        <v>538.2028184720479</v>
      </c>
      <c r="F252" s="92">
        <f t="shared" si="44"/>
        <v>574.0830063701843</v>
      </c>
      <c r="G252" s="96">
        <f t="shared" si="45"/>
        <v>598.0031316356087</v>
      </c>
      <c r="H252" s="103">
        <f t="shared" si="46"/>
        <v>615.943225584677</v>
      </c>
      <c r="I252" s="98">
        <f t="shared" si="47"/>
        <v>657.8034447991696</v>
      </c>
    </row>
    <row r="253" spans="1:9" ht="13.5">
      <c r="A253" s="16">
        <v>40.75</v>
      </c>
      <c r="B253" s="9">
        <f t="shared" si="40"/>
        <v>12.428749999999999</v>
      </c>
      <c r="C253" s="9">
        <f t="shared" si="41"/>
        <v>30.8579375</v>
      </c>
      <c r="D253" s="9">
        <f t="shared" si="42"/>
        <v>596.550528899257</v>
      </c>
      <c r="E253" s="91">
        <f t="shared" si="43"/>
        <v>536.8954760093313</v>
      </c>
      <c r="F253" s="92">
        <f t="shared" si="44"/>
        <v>572.6885077432867</v>
      </c>
      <c r="G253" s="96">
        <f t="shared" si="45"/>
        <v>596.550528899257</v>
      </c>
      <c r="H253" s="103">
        <f t="shared" si="46"/>
        <v>614.4470447662347</v>
      </c>
      <c r="I253" s="98">
        <f t="shared" si="47"/>
        <v>656.2055817891827</v>
      </c>
    </row>
    <row r="254" spans="1:9" ht="13.5">
      <c r="A254" s="16">
        <v>41</v>
      </c>
      <c r="B254" s="9">
        <f t="shared" si="40"/>
        <v>12.504999999999999</v>
      </c>
      <c r="C254" s="9">
        <f t="shared" si="41"/>
        <v>31.078</v>
      </c>
      <c r="D254" s="9">
        <f t="shared" si="42"/>
        <v>595.1076417908522</v>
      </c>
      <c r="E254" s="91">
        <f t="shared" si="43"/>
        <v>535.596877611767</v>
      </c>
      <c r="F254" s="92">
        <f t="shared" si="44"/>
        <v>571.3033361192181</v>
      </c>
      <c r="G254" s="96">
        <f t="shared" si="45"/>
        <v>595.1076417908522</v>
      </c>
      <c r="H254" s="103">
        <f t="shared" si="46"/>
        <v>612.9608710445777</v>
      </c>
      <c r="I254" s="98">
        <f t="shared" si="47"/>
        <v>654.6184059699375</v>
      </c>
    </row>
    <row r="255" spans="1:9" ht="13.5">
      <c r="A255" s="16">
        <v>41.25</v>
      </c>
      <c r="B255" s="9">
        <f t="shared" si="40"/>
        <v>12.581249999999999</v>
      </c>
      <c r="C255" s="9">
        <f t="shared" si="41"/>
        <v>31.298437500000002</v>
      </c>
      <c r="D255" s="9">
        <f t="shared" si="42"/>
        <v>593.6743523325341</v>
      </c>
      <c r="E255" s="91">
        <f t="shared" si="43"/>
        <v>534.3069170992807</v>
      </c>
      <c r="F255" s="92">
        <f t="shared" si="44"/>
        <v>569.9273782392328</v>
      </c>
      <c r="G255" s="96">
        <f t="shared" si="45"/>
        <v>593.6743523325341</v>
      </c>
      <c r="H255" s="103">
        <f t="shared" si="46"/>
        <v>611.4845829025102</v>
      </c>
      <c r="I255" s="98">
        <f t="shared" si="47"/>
        <v>653.0417875657876</v>
      </c>
    </row>
    <row r="256" spans="1:9" ht="13.5">
      <c r="A256" s="16">
        <v>41.5</v>
      </c>
      <c r="B256" s="9">
        <f t="shared" si="40"/>
        <v>12.657499999999999</v>
      </c>
      <c r="C256" s="9">
        <f t="shared" si="41"/>
        <v>31.519250000000003</v>
      </c>
      <c r="D256" s="9">
        <f t="shared" si="42"/>
        <v>592.250544655633</v>
      </c>
      <c r="E256" s="91">
        <f t="shared" si="43"/>
        <v>533.0254901900697</v>
      </c>
      <c r="F256" s="92">
        <f t="shared" si="44"/>
        <v>568.5605228694077</v>
      </c>
      <c r="G256" s="96">
        <f t="shared" si="45"/>
        <v>592.250544655633</v>
      </c>
      <c r="H256" s="103">
        <f t="shared" si="46"/>
        <v>610.018060995302</v>
      </c>
      <c r="I256" s="98">
        <f t="shared" si="47"/>
        <v>651.4755991211964</v>
      </c>
    </row>
    <row r="257" spans="1:9" ht="13.5">
      <c r="A257" s="16">
        <v>41.75</v>
      </c>
      <c r="B257" s="9">
        <f t="shared" si="40"/>
        <v>12.73375</v>
      </c>
      <c r="C257" s="9">
        <f t="shared" si="41"/>
        <v>31.7404375</v>
      </c>
      <c r="D257" s="9">
        <f t="shared" si="42"/>
        <v>590.8361049509191</v>
      </c>
      <c r="E257" s="91">
        <f t="shared" si="43"/>
        <v>531.7524944558272</v>
      </c>
      <c r="F257" s="92">
        <f t="shared" si="44"/>
        <v>567.2026607528823</v>
      </c>
      <c r="G257" s="96">
        <f t="shared" si="45"/>
        <v>590.8361049509191</v>
      </c>
      <c r="H257" s="103">
        <f t="shared" si="46"/>
        <v>608.5611880994467</v>
      </c>
      <c r="I257" s="98">
        <f t="shared" si="47"/>
        <v>649.9197154460111</v>
      </c>
    </row>
    <row r="258" spans="1:9" ht="13.5">
      <c r="A258" s="16">
        <v>42</v>
      </c>
      <c r="B258" s="9">
        <f t="shared" si="40"/>
        <v>12.81</v>
      </c>
      <c r="C258" s="9">
        <f t="shared" si="41"/>
        <v>31.962</v>
      </c>
      <c r="D258" s="9">
        <f t="shared" si="42"/>
        <v>589.4309214203055</v>
      </c>
      <c r="E258" s="91">
        <f t="shared" si="43"/>
        <v>530.487829278275</v>
      </c>
      <c r="F258" s="92">
        <f t="shared" si="44"/>
        <v>565.8536845634933</v>
      </c>
      <c r="G258" s="96">
        <f t="shared" si="45"/>
        <v>589.4309214203055</v>
      </c>
      <c r="H258" s="103">
        <f t="shared" si="46"/>
        <v>607.1138490629147</v>
      </c>
      <c r="I258" s="98">
        <f t="shared" si="47"/>
        <v>648.3740135623361</v>
      </c>
    </row>
    <row r="259" spans="1:9" ht="13.5">
      <c r="A259" s="16">
        <v>42.25</v>
      </c>
      <c r="B259" s="9">
        <f aca="true" t="shared" si="48" ref="B259:B279">0.305*(A259)</f>
        <v>12.88625</v>
      </c>
      <c r="C259" s="9">
        <f aca="true" t="shared" si="49" ref="C259:C279">(0.003*(A259)+0.635)*(A259)</f>
        <v>32.1839375</v>
      </c>
      <c r="D259" s="9">
        <f aca="true" t="shared" si="50" ref="D259:D279">3600/0.74/(SQRT(C259)+2.6)</f>
        <v>588.0348842299563</v>
      </c>
      <c r="E259" s="91">
        <f aca="true" t="shared" si="51" ref="E259:E279">(D259)*0.9</f>
        <v>529.2313958069607</v>
      </c>
      <c r="F259" s="92">
        <f aca="true" t="shared" si="52" ref="F259:F279">(D259)*0.96</f>
        <v>564.513488860758</v>
      </c>
      <c r="G259" s="96">
        <f aca="true" t="shared" si="53" ref="G259:G279">D259</f>
        <v>588.0348842299563</v>
      </c>
      <c r="H259" s="103">
        <f aca="true" t="shared" si="54" ref="H259:H279">(D259)*1.03</f>
        <v>605.675930756855</v>
      </c>
      <c r="I259" s="98">
        <f aca="true" t="shared" si="55" ref="I259:I279">(D259)*1.1</f>
        <v>646.838372652952</v>
      </c>
    </row>
    <row r="260" spans="1:9" ht="13.5">
      <c r="A260" s="16">
        <v>42.5</v>
      </c>
      <c r="B260" s="9">
        <f t="shared" si="48"/>
        <v>12.9625</v>
      </c>
      <c r="C260" s="9">
        <f t="shared" si="49"/>
        <v>32.40625</v>
      </c>
      <c r="D260" s="9">
        <f t="shared" si="50"/>
        <v>586.6478854647502</v>
      </c>
      <c r="E260" s="91">
        <f t="shared" si="51"/>
        <v>527.9830969182751</v>
      </c>
      <c r="F260" s="92">
        <f t="shared" si="52"/>
        <v>563.1819700461601</v>
      </c>
      <c r="G260" s="96">
        <f t="shared" si="53"/>
        <v>586.6478854647502</v>
      </c>
      <c r="H260" s="103">
        <f t="shared" si="54"/>
        <v>604.2473220286927</v>
      </c>
      <c r="I260" s="98">
        <f t="shared" si="55"/>
        <v>645.3126740112252</v>
      </c>
    </row>
    <row r="261" spans="1:9" ht="13.5">
      <c r="A261" s="16">
        <v>42.75</v>
      </c>
      <c r="B261" s="9">
        <f t="shared" si="48"/>
        <v>13.03875</v>
      </c>
      <c r="C261" s="9">
        <f t="shared" si="49"/>
        <v>32.6289375</v>
      </c>
      <c r="D261" s="9">
        <f t="shared" si="50"/>
        <v>585.2698190840522</v>
      </c>
      <c r="E261" s="91">
        <f t="shared" si="51"/>
        <v>526.742837175647</v>
      </c>
      <c r="F261" s="92">
        <f t="shared" si="52"/>
        <v>561.8590263206901</v>
      </c>
      <c r="G261" s="96">
        <f t="shared" si="53"/>
        <v>585.2698190840522</v>
      </c>
      <c r="H261" s="103">
        <f t="shared" si="54"/>
        <v>602.8279136565737</v>
      </c>
      <c r="I261" s="98">
        <f t="shared" si="55"/>
        <v>643.7968009924574</v>
      </c>
    </row>
    <row r="262" spans="1:9" ht="13.5">
      <c r="A262" s="16">
        <v>43</v>
      </c>
      <c r="B262" s="9">
        <f t="shared" si="48"/>
        <v>13.115</v>
      </c>
      <c r="C262" s="9">
        <f t="shared" si="49"/>
        <v>32.852000000000004</v>
      </c>
      <c r="D262" s="9">
        <f t="shared" si="50"/>
        <v>583.9005808787497</v>
      </c>
      <c r="E262" s="91">
        <f t="shared" si="51"/>
        <v>525.5105227908747</v>
      </c>
      <c r="F262" s="92">
        <f t="shared" si="52"/>
        <v>560.5445576435997</v>
      </c>
      <c r="G262" s="96">
        <f t="shared" si="53"/>
        <v>583.9005808787497</v>
      </c>
      <c r="H262" s="103">
        <f t="shared" si="54"/>
        <v>601.4175983051122</v>
      </c>
      <c r="I262" s="98">
        <f t="shared" si="55"/>
        <v>642.2906389666247</v>
      </c>
    </row>
    <row r="263" spans="1:9" ht="13.5">
      <c r="A263" s="16">
        <v>43.25</v>
      </c>
      <c r="B263" s="9">
        <f t="shared" si="48"/>
        <v>13.19125</v>
      </c>
      <c r="C263" s="9">
        <f t="shared" si="49"/>
        <v>33.0754375</v>
      </c>
      <c r="D263" s="9">
        <f t="shared" si="50"/>
        <v>582.54006842951</v>
      </c>
      <c r="E263" s="91">
        <f t="shared" si="51"/>
        <v>524.2860615865591</v>
      </c>
      <c r="F263" s="92">
        <f t="shared" si="52"/>
        <v>559.2384656923296</v>
      </c>
      <c r="G263" s="96">
        <f t="shared" si="53"/>
        <v>582.54006842951</v>
      </c>
      <c r="H263" s="103">
        <f t="shared" si="54"/>
        <v>600.0162704823954</v>
      </c>
      <c r="I263" s="98">
        <f t="shared" si="55"/>
        <v>640.7940752724611</v>
      </c>
    </row>
    <row r="264" spans="1:9" ht="13.5">
      <c r="A264" s="16">
        <v>43.5</v>
      </c>
      <c r="B264" s="9">
        <f t="shared" si="48"/>
        <v>13.2675</v>
      </c>
      <c r="C264" s="9">
        <f t="shared" si="49"/>
        <v>33.29925</v>
      </c>
      <c r="D264" s="9">
        <f t="shared" si="50"/>
        <v>581.1881810662165</v>
      </c>
      <c r="E264" s="91">
        <f t="shared" si="51"/>
        <v>523.0693629595949</v>
      </c>
      <c r="F264" s="92">
        <f t="shared" si="52"/>
        <v>557.9406538235679</v>
      </c>
      <c r="G264" s="96">
        <f t="shared" si="53"/>
        <v>581.1881810662165</v>
      </c>
      <c r="H264" s="103">
        <f t="shared" si="54"/>
        <v>598.623826498203</v>
      </c>
      <c r="I264" s="98">
        <f t="shared" si="55"/>
        <v>639.3069991728382</v>
      </c>
    </row>
    <row r="265" spans="1:9" ht="13.5">
      <c r="A265" s="16">
        <v>43.75</v>
      </c>
      <c r="B265" s="9">
        <f t="shared" si="48"/>
        <v>13.34375</v>
      </c>
      <c r="C265" s="9">
        <f t="shared" si="49"/>
        <v>33.5234375</v>
      </c>
      <c r="D265" s="9">
        <f t="shared" si="50"/>
        <v>579.8448198285457</v>
      </c>
      <c r="E265" s="91">
        <f t="shared" si="51"/>
        <v>521.8603378456912</v>
      </c>
      <c r="F265" s="92">
        <f t="shared" si="52"/>
        <v>556.6510270354039</v>
      </c>
      <c r="G265" s="96">
        <f t="shared" si="53"/>
        <v>579.8448198285457</v>
      </c>
      <c r="H265" s="103">
        <f t="shared" si="54"/>
        <v>597.2401644234021</v>
      </c>
      <c r="I265" s="98">
        <f t="shared" si="55"/>
        <v>637.8293018114003</v>
      </c>
    </row>
    <row r="266" spans="1:9" ht="13.5">
      <c r="A266" s="16">
        <v>44</v>
      </c>
      <c r="B266" s="9">
        <f t="shared" si="48"/>
        <v>13.42</v>
      </c>
      <c r="C266" s="9">
        <f t="shared" si="49"/>
        <v>33.748</v>
      </c>
      <c r="D266" s="9">
        <f t="shared" si="50"/>
        <v>578.5098874276446</v>
      </c>
      <c r="E266" s="91">
        <f t="shared" si="51"/>
        <v>520.6588986848801</v>
      </c>
      <c r="F266" s="92">
        <f t="shared" si="52"/>
        <v>555.3694919305387</v>
      </c>
      <c r="G266" s="96">
        <f t="shared" si="53"/>
        <v>578.5098874276446</v>
      </c>
      <c r="H266" s="103">
        <f t="shared" si="54"/>
        <v>595.8651840504739</v>
      </c>
      <c r="I266" s="98">
        <f t="shared" si="55"/>
        <v>636.360876170409</v>
      </c>
    </row>
    <row r="267" spans="1:9" ht="13.5">
      <c r="A267" s="16">
        <v>44.25</v>
      </c>
      <c r="B267" s="9">
        <f t="shared" si="48"/>
        <v>13.49625</v>
      </c>
      <c r="C267" s="9">
        <f t="shared" si="49"/>
        <v>33.9729375</v>
      </c>
      <c r="D267" s="9">
        <f t="shared" si="50"/>
        <v>577.1832882088742</v>
      </c>
      <c r="E267" s="91">
        <f t="shared" si="51"/>
        <v>519.4649593879867</v>
      </c>
      <c r="F267" s="92">
        <f t="shared" si="52"/>
        <v>554.0959566805192</v>
      </c>
      <c r="G267" s="96">
        <f t="shared" si="53"/>
        <v>577.1832882088742</v>
      </c>
      <c r="H267" s="103">
        <f t="shared" si="54"/>
        <v>594.4987868551405</v>
      </c>
      <c r="I267" s="98">
        <f t="shared" si="55"/>
        <v>634.9016170297616</v>
      </c>
    </row>
    <row r="268" spans="1:9" ht="13.5">
      <c r="A268" s="16">
        <v>44.5</v>
      </c>
      <c r="B268" s="9">
        <f t="shared" si="48"/>
        <v>13.5725</v>
      </c>
      <c r="C268" s="9">
        <f t="shared" si="49"/>
        <v>34.19825</v>
      </c>
      <c r="D268" s="9">
        <f t="shared" si="50"/>
        <v>575.8649281155824</v>
      </c>
      <c r="E268" s="91">
        <f t="shared" si="51"/>
        <v>518.2784353040242</v>
      </c>
      <c r="F268" s="92">
        <f t="shared" si="52"/>
        <v>552.830330990959</v>
      </c>
      <c r="G268" s="96">
        <f t="shared" si="53"/>
        <v>575.8649281155824</v>
      </c>
      <c r="H268" s="103">
        <f t="shared" si="54"/>
        <v>593.1408759590499</v>
      </c>
      <c r="I268" s="98">
        <f t="shared" si="55"/>
        <v>633.4514209271407</v>
      </c>
    </row>
    <row r="269" spans="1:9" ht="13.5">
      <c r="A269" s="16">
        <v>44.75</v>
      </c>
      <c r="B269" s="9">
        <f t="shared" si="48"/>
        <v>13.64875</v>
      </c>
      <c r="C269" s="9">
        <f t="shared" si="49"/>
        <v>34.4239375</v>
      </c>
      <c r="D269" s="9">
        <f t="shared" si="50"/>
        <v>574.5547146538731</v>
      </c>
      <c r="E269" s="91">
        <f t="shared" si="51"/>
        <v>517.0992431884858</v>
      </c>
      <c r="F269" s="92">
        <f t="shared" si="52"/>
        <v>551.5725260677182</v>
      </c>
      <c r="G269" s="96">
        <f t="shared" si="53"/>
        <v>574.5547146538731</v>
      </c>
      <c r="H269" s="103">
        <f t="shared" si="54"/>
        <v>591.7913560934893</v>
      </c>
      <c r="I269" s="98">
        <f t="shared" si="55"/>
        <v>632.0101861192605</v>
      </c>
    </row>
    <row r="270" spans="1:9" ht="13.5">
      <c r="A270" s="16">
        <v>45</v>
      </c>
      <c r="B270" s="9">
        <f t="shared" si="48"/>
        <v>13.725</v>
      </c>
      <c r="C270" s="9">
        <f t="shared" si="49"/>
        <v>34.65</v>
      </c>
      <c r="D270" s="9">
        <f t="shared" si="50"/>
        <v>573.2525568583369</v>
      </c>
      <c r="E270" s="91">
        <f t="shared" si="51"/>
        <v>515.9273011725032</v>
      </c>
      <c r="F270" s="92">
        <f t="shared" si="52"/>
        <v>550.3224545840034</v>
      </c>
      <c r="G270" s="96">
        <f t="shared" si="53"/>
        <v>573.2525568583369</v>
      </c>
      <c r="H270" s="103">
        <f t="shared" si="54"/>
        <v>590.450133564087</v>
      </c>
      <c r="I270" s="98">
        <f t="shared" si="55"/>
        <v>630.5778125441707</v>
      </c>
    </row>
    <row r="271" spans="1:9" ht="13.5">
      <c r="A271" s="16">
        <v>45.25</v>
      </c>
      <c r="B271" s="9">
        <f t="shared" si="48"/>
        <v>13.80125</v>
      </c>
      <c r="C271" s="9">
        <f t="shared" si="49"/>
        <v>34.8764375</v>
      </c>
      <c r="D271" s="9">
        <f t="shared" si="50"/>
        <v>571.9583652587153</v>
      </c>
      <c r="E271" s="91">
        <f t="shared" si="51"/>
        <v>514.7625287328437</v>
      </c>
      <c r="F271" s="92">
        <f t="shared" si="52"/>
        <v>549.0800306483667</v>
      </c>
      <c r="G271" s="96">
        <f t="shared" si="53"/>
        <v>571.9583652587153</v>
      </c>
      <c r="H271" s="103">
        <f t="shared" si="54"/>
        <v>589.1171162164768</v>
      </c>
      <c r="I271" s="98">
        <f t="shared" si="55"/>
        <v>629.1542017845868</v>
      </c>
    </row>
    <row r="272" spans="1:9" ht="13.5">
      <c r="A272" s="16">
        <v>45.5</v>
      </c>
      <c r="B272" s="9">
        <f t="shared" si="48"/>
        <v>13.8775</v>
      </c>
      <c r="C272" s="9">
        <f t="shared" si="49"/>
        <v>35.10325</v>
      </c>
      <c r="D272" s="9">
        <f t="shared" si="50"/>
        <v>570.6720518474664</v>
      </c>
      <c r="E272" s="91">
        <f t="shared" si="51"/>
        <v>513.6048466627198</v>
      </c>
      <c r="F272" s="92">
        <f t="shared" si="52"/>
        <v>547.8451697735677</v>
      </c>
      <c r="G272" s="96">
        <f t="shared" si="53"/>
        <v>570.6720518474664</v>
      </c>
      <c r="H272" s="103">
        <f t="shared" si="54"/>
        <v>587.7922134028904</v>
      </c>
      <c r="I272" s="98">
        <f t="shared" si="55"/>
        <v>627.7392570322131</v>
      </c>
    </row>
    <row r="273" spans="1:9" ht="13.5">
      <c r="A273" s="16">
        <v>45.75</v>
      </c>
      <c r="B273" s="9">
        <f t="shared" si="48"/>
        <v>13.95375</v>
      </c>
      <c r="C273" s="9">
        <f t="shared" si="49"/>
        <v>35.3304375</v>
      </c>
      <c r="D273" s="9">
        <f t="shared" si="50"/>
        <v>569.3935300482012</v>
      </c>
      <c r="E273" s="91">
        <f t="shared" si="51"/>
        <v>512.4541770433812</v>
      </c>
      <c r="F273" s="92">
        <f t="shared" si="52"/>
        <v>546.6177888462731</v>
      </c>
      <c r="G273" s="96">
        <f t="shared" si="53"/>
        <v>569.3935300482012</v>
      </c>
      <c r="H273" s="103">
        <f t="shared" si="54"/>
        <v>586.4753359496473</v>
      </c>
      <c r="I273" s="98">
        <f t="shared" si="55"/>
        <v>626.3328830530214</v>
      </c>
    </row>
    <row r="274" spans="1:9" ht="13.5">
      <c r="A274" s="16">
        <v>46</v>
      </c>
      <c r="B274" s="9">
        <f t="shared" si="48"/>
        <v>14.03</v>
      </c>
      <c r="C274" s="9">
        <f t="shared" si="49"/>
        <v>35.558</v>
      </c>
      <c r="D274" s="9">
        <f t="shared" si="50"/>
        <v>568.1227146849675</v>
      </c>
      <c r="E274" s="91">
        <f t="shared" si="51"/>
        <v>511.31044321647073</v>
      </c>
      <c r="F274" s="92">
        <f t="shared" si="52"/>
        <v>545.3978060975687</v>
      </c>
      <c r="G274" s="96">
        <f t="shared" si="53"/>
        <v>568.1227146849675</v>
      </c>
      <c r="H274" s="103">
        <f t="shared" si="54"/>
        <v>585.1663961255165</v>
      </c>
      <c r="I274" s="98">
        <f t="shared" si="55"/>
        <v>624.9349861534643</v>
      </c>
    </row>
    <row r="275" spans="1:9" ht="13.5">
      <c r="A275" s="16">
        <v>46.25</v>
      </c>
      <c r="B275" s="9">
        <f t="shared" si="48"/>
        <v>14.10625</v>
      </c>
      <c r="C275" s="9">
        <f t="shared" si="49"/>
        <v>35.7859375</v>
      </c>
      <c r="D275" s="9">
        <f t="shared" si="50"/>
        <v>566.859521952348</v>
      </c>
      <c r="E275" s="91">
        <f t="shared" si="51"/>
        <v>510.1735697571132</v>
      </c>
      <c r="F275" s="92">
        <f t="shared" si="52"/>
        <v>544.185141074254</v>
      </c>
      <c r="G275" s="96">
        <f t="shared" si="53"/>
        <v>566.859521952348</v>
      </c>
      <c r="H275" s="103">
        <f t="shared" si="54"/>
        <v>583.8653076109184</v>
      </c>
      <c r="I275" s="98">
        <f t="shared" si="55"/>
        <v>623.5454741475829</v>
      </c>
    </row>
    <row r="276" spans="1:9" ht="13.5">
      <c r="A276" s="16">
        <v>46.5</v>
      </c>
      <c r="B276" s="9">
        <f t="shared" si="48"/>
        <v>14.1825</v>
      </c>
      <c r="C276" s="9">
        <f t="shared" si="49"/>
        <v>36.01425</v>
      </c>
      <c r="D276" s="9">
        <f t="shared" si="50"/>
        <v>565.6038693863532</v>
      </c>
      <c r="E276" s="91">
        <f t="shared" si="51"/>
        <v>509.04348244771785</v>
      </c>
      <c r="F276" s="92">
        <f t="shared" si="52"/>
        <v>542.979714610899</v>
      </c>
      <c r="G276" s="96">
        <f t="shared" si="53"/>
        <v>565.6038693863532</v>
      </c>
      <c r="H276" s="103">
        <f t="shared" si="54"/>
        <v>582.5719854679438</v>
      </c>
      <c r="I276" s="98">
        <f t="shared" si="55"/>
        <v>622.1642563249885</v>
      </c>
    </row>
    <row r="277" spans="1:9" ht="13.5">
      <c r="A277" s="16">
        <v>46.75</v>
      </c>
      <c r="B277" s="9">
        <f t="shared" si="48"/>
        <v>14.25875</v>
      </c>
      <c r="C277" s="9">
        <f t="shared" si="49"/>
        <v>36.2429375</v>
      </c>
      <c r="D277" s="9">
        <f t="shared" si="50"/>
        <v>564.3556758360784</v>
      </c>
      <c r="E277" s="91">
        <f t="shared" si="51"/>
        <v>507.9201082524705</v>
      </c>
      <c r="F277" s="92">
        <f t="shared" si="52"/>
        <v>541.7814488026352</v>
      </c>
      <c r="G277" s="96">
        <f t="shared" si="53"/>
        <v>564.3556758360784</v>
      </c>
      <c r="H277" s="103">
        <f t="shared" si="54"/>
        <v>581.2863461111607</v>
      </c>
      <c r="I277" s="98">
        <f t="shared" si="55"/>
        <v>620.7912434196862</v>
      </c>
    </row>
    <row r="278" spans="1:9" ht="13.5">
      <c r="A278" s="16">
        <v>47</v>
      </c>
      <c r="B278" s="9">
        <f t="shared" si="48"/>
        <v>14.334999999999999</v>
      </c>
      <c r="C278" s="9">
        <f t="shared" si="49"/>
        <v>36.472</v>
      </c>
      <c r="D278" s="9">
        <f t="shared" si="50"/>
        <v>563.1148614361055</v>
      </c>
      <c r="E278" s="91">
        <f t="shared" si="51"/>
        <v>506.80337529249493</v>
      </c>
      <c r="F278" s="92">
        <f t="shared" si="52"/>
        <v>540.5902669786612</v>
      </c>
      <c r="G278" s="96">
        <f t="shared" si="53"/>
        <v>563.1148614361055</v>
      </c>
      <c r="H278" s="103">
        <f t="shared" si="54"/>
        <v>580.0083072791887</v>
      </c>
      <c r="I278" s="98">
        <f t="shared" si="55"/>
        <v>619.4263475797161</v>
      </c>
    </row>
    <row r="279" spans="1:9" ht="13.5">
      <c r="A279" s="17">
        <v>47.25</v>
      </c>
      <c r="B279" s="10">
        <f t="shared" si="48"/>
        <v>14.411249999999999</v>
      </c>
      <c r="C279" s="10">
        <f t="shared" si="49"/>
        <v>36.701437500000004</v>
      </c>
      <c r="D279" s="10">
        <f t="shared" si="50"/>
        <v>561.8813475796225</v>
      </c>
      <c r="E279" s="99">
        <f t="shared" si="51"/>
        <v>505.6932128216602</v>
      </c>
      <c r="F279" s="100">
        <f t="shared" si="52"/>
        <v>539.4060936764375</v>
      </c>
      <c r="G279" s="101">
        <f t="shared" si="53"/>
        <v>561.8813475796225</v>
      </c>
      <c r="H279" s="104">
        <f t="shared" si="54"/>
        <v>578.7377880070111</v>
      </c>
      <c r="I279" s="102">
        <f t="shared" si="55"/>
        <v>618.0694823375848</v>
      </c>
    </row>
    <row r="280" spans="2:9" ht="13.5">
      <c r="B280" s="221" t="s">
        <v>59</v>
      </c>
      <c r="C280" s="221"/>
      <c r="D280" s="221"/>
      <c r="E280" s="221"/>
      <c r="F280" s="221"/>
      <c r="G280" s="221"/>
      <c r="H280" s="32"/>
      <c r="I280" s="1" t="s">
        <v>60</v>
      </c>
    </row>
    <row r="281" spans="1:9" ht="13.5">
      <c r="A281" s="117" t="s">
        <v>61</v>
      </c>
      <c r="B281" s="4" t="s">
        <v>26</v>
      </c>
      <c r="C281" s="5" t="s">
        <v>28</v>
      </c>
      <c r="D281" s="117" t="s">
        <v>61</v>
      </c>
      <c r="E281" s="4" t="s">
        <v>26</v>
      </c>
      <c r="F281" s="5" t="s">
        <v>28</v>
      </c>
      <c r="G281" s="117" t="s">
        <v>61</v>
      </c>
      <c r="H281" s="4" t="s">
        <v>26</v>
      </c>
      <c r="I281" s="5" t="s">
        <v>28</v>
      </c>
    </row>
    <row r="282" spans="1:9" ht="13.5">
      <c r="A282" s="20">
        <v>4.8</v>
      </c>
      <c r="B282" s="116">
        <f aca="true" t="shared" si="56" ref="B282:B313">3600/0.74/(SQRT(0.85*A282/0.305)+2.6)</f>
        <v>777.4498101108895</v>
      </c>
      <c r="C282" s="122">
        <f aca="true" t="shared" si="57" ref="C282:C313">3600/7.4/B282</f>
        <v>0.6257464857018844</v>
      </c>
      <c r="D282" s="118">
        <v>7.5</v>
      </c>
      <c r="E282" s="116">
        <f aca="true" t="shared" si="58" ref="E282:E313">3600/0.74/(SQRT(0.85*D282/0.305)+2.6)</f>
        <v>678.3295390699958</v>
      </c>
      <c r="F282" s="122">
        <f aca="true" t="shared" si="59" ref="F282:F313">3600/7.4/E282</f>
        <v>0.7171831071273554</v>
      </c>
      <c r="G282" s="118">
        <v>10.2</v>
      </c>
      <c r="H282" s="116">
        <f aca="true" t="shared" si="60" ref="H282:H313">3600/0.74/(SQRT(0.85*G282/0.305)+2.6)</f>
        <v>613.3503050941115</v>
      </c>
      <c r="I282" s="122">
        <f aca="true" t="shared" si="61" ref="I282:I313">3600/7.4/H282</f>
        <v>0.7931625409591029</v>
      </c>
    </row>
    <row r="283" spans="1:9" ht="13.5">
      <c r="A283" s="16">
        <v>4.85</v>
      </c>
      <c r="B283" s="119">
        <f t="shared" si="56"/>
        <v>775.0963349741936</v>
      </c>
      <c r="C283" s="123">
        <f t="shared" si="57"/>
        <v>0.6276464802309816</v>
      </c>
      <c r="D283" s="31">
        <v>7.55</v>
      </c>
      <c r="E283" s="119">
        <f t="shared" si="58"/>
        <v>676.8935958984832</v>
      </c>
      <c r="F283" s="123">
        <f t="shared" si="59"/>
        <v>0.7187045193428703</v>
      </c>
      <c r="G283" s="31">
        <v>10.25</v>
      </c>
      <c r="H283" s="119">
        <f t="shared" si="60"/>
        <v>612.3426763435875</v>
      </c>
      <c r="I283" s="123">
        <f t="shared" si="61"/>
        <v>0.79446771437096</v>
      </c>
    </row>
    <row r="284" spans="1:9" ht="13.5">
      <c r="A284" s="16">
        <v>4.9</v>
      </c>
      <c r="B284" s="119">
        <f t="shared" si="56"/>
        <v>772.7690568055651</v>
      </c>
      <c r="C284" s="123">
        <f t="shared" si="57"/>
        <v>0.6295367059564995</v>
      </c>
      <c r="D284" s="31">
        <v>7.6</v>
      </c>
      <c r="E284" s="119">
        <f t="shared" si="58"/>
        <v>675.4684362787127</v>
      </c>
      <c r="F284" s="123">
        <f t="shared" si="59"/>
        <v>0.7202209020552246</v>
      </c>
      <c r="G284" s="31">
        <v>10.3</v>
      </c>
      <c r="H284" s="119">
        <f t="shared" si="60"/>
        <v>611.3407954771826</v>
      </c>
      <c r="I284" s="123">
        <f t="shared" si="61"/>
        <v>0.7957697082962687</v>
      </c>
    </row>
    <row r="285" spans="1:9" ht="13.5">
      <c r="A285" s="16">
        <v>4.95</v>
      </c>
      <c r="B285" s="119">
        <f t="shared" si="56"/>
        <v>770.4674503238207</v>
      </c>
      <c r="C285" s="123">
        <f t="shared" si="57"/>
        <v>0.6314173120253431</v>
      </c>
      <c r="D285" s="31">
        <v>7.65</v>
      </c>
      <c r="E285" s="119">
        <f t="shared" si="58"/>
        <v>674.0539161676338</v>
      </c>
      <c r="F285" s="123">
        <f t="shared" si="59"/>
        <v>0.7217323048168445</v>
      </c>
      <c r="G285" s="31">
        <v>10.35</v>
      </c>
      <c r="H285" s="119">
        <f t="shared" si="60"/>
        <v>610.3446046316634</v>
      </c>
      <c r="I285" s="123">
        <f t="shared" si="61"/>
        <v>0.7970685458587382</v>
      </c>
    </row>
    <row r="286" spans="1:9" ht="13.5">
      <c r="A286" s="16">
        <v>5</v>
      </c>
      <c r="B286" s="119">
        <f t="shared" si="56"/>
        <v>768.1910055808254</v>
      </c>
      <c r="C286" s="123">
        <f t="shared" si="57"/>
        <v>0.6332884438274</v>
      </c>
      <c r="D286" s="31">
        <v>7.7</v>
      </c>
      <c r="E286" s="119">
        <f t="shared" si="58"/>
        <v>672.649894308774</v>
      </c>
      <c r="F286" s="123">
        <f t="shared" si="59"/>
        <v>0.7232387763717824</v>
      </c>
      <c r="G286" s="31">
        <v>10.4</v>
      </c>
      <c r="H286" s="119">
        <f t="shared" si="60"/>
        <v>609.3540467844202</v>
      </c>
      <c r="I286" s="123">
        <f t="shared" si="61"/>
        <v>0.7983642499031398</v>
      </c>
    </row>
    <row r="287" spans="1:9" ht="13.5">
      <c r="A287" s="16">
        <v>5.05</v>
      </c>
      <c r="B287" s="119">
        <f t="shared" si="56"/>
        <v>765.9392273733746</v>
      </c>
      <c r="C287" s="123">
        <f t="shared" si="57"/>
        <v>0.6351502431267141</v>
      </c>
      <c r="D287" s="31">
        <v>7.75</v>
      </c>
      <c r="E287" s="119">
        <f t="shared" si="58"/>
        <v>671.2562321615364</v>
      </c>
      <c r="F287" s="123">
        <f t="shared" si="59"/>
        <v>0.7247403646740586</v>
      </c>
      <c r="G287" s="31">
        <v>10.45</v>
      </c>
      <c r="H287" s="119">
        <f t="shared" si="60"/>
        <v>608.369065737476</v>
      </c>
      <c r="I287" s="123">
        <f t="shared" si="61"/>
        <v>0.799656842999995</v>
      </c>
    </row>
    <row r="288" spans="1:9" ht="13.5">
      <c r="A288" s="16">
        <v>5.1</v>
      </c>
      <c r="B288" s="119">
        <f t="shared" si="56"/>
        <v>763.7116346829906</v>
      </c>
      <c r="C288" s="123">
        <f t="shared" si="57"/>
        <v>0.6370028481868321</v>
      </c>
      <c r="D288" s="31">
        <v>7.8</v>
      </c>
      <c r="E288" s="119">
        <f t="shared" si="58"/>
        <v>669.8727938327166</v>
      </c>
      <c r="F288" s="123">
        <f t="shared" si="59"/>
        <v>0.726237116905473</v>
      </c>
      <c r="G288" s="31">
        <v>10.5</v>
      </c>
      <c r="H288" s="119">
        <f t="shared" si="60"/>
        <v>607.389606101871</v>
      </c>
      <c r="I288" s="123">
        <f t="shared" si="61"/>
        <v>0.8009463474501625</v>
      </c>
    </row>
    <row r="289" spans="1:9" ht="13.5">
      <c r="A289" s="16">
        <v>5.15</v>
      </c>
      <c r="B289" s="119">
        <f t="shared" si="56"/>
        <v>761.5077601420609</v>
      </c>
      <c r="C289" s="123">
        <f t="shared" si="57"/>
        <v>0.63884639389063</v>
      </c>
      <c r="D289" s="31">
        <v>7.85</v>
      </c>
      <c r="E289" s="119">
        <f t="shared" si="58"/>
        <v>668.4994460101558</v>
      </c>
      <c r="F289" s="123">
        <f t="shared" si="59"/>
        <v>0.7277290794929032</v>
      </c>
      <c r="G289" s="31">
        <v>10.55</v>
      </c>
      <c r="H289" s="119">
        <f t="shared" si="60"/>
        <v>606.415613282413</v>
      </c>
      <c r="I289" s="123">
        <f t="shared" si="61"/>
        <v>0.8022327852893284</v>
      </c>
    </row>
    <row r="290" spans="1:9" ht="13.5">
      <c r="A290" s="16">
        <v>5.2</v>
      </c>
      <c r="B290" s="119">
        <f t="shared" si="56"/>
        <v>759.3271495248406</v>
      </c>
      <c r="C290" s="123">
        <f t="shared" si="57"/>
        <v>0.6406810118549193</v>
      </c>
      <c r="D290" s="31">
        <v>7.9</v>
      </c>
      <c r="E290" s="119">
        <f t="shared" si="58"/>
        <v>667.1360578984521</v>
      </c>
      <c r="F290" s="123">
        <f t="shared" si="59"/>
        <v>0.7292162981251072</v>
      </c>
      <c r="G290" s="31">
        <v>10.6</v>
      </c>
      <c r="H290" s="119">
        <f t="shared" si="60"/>
        <v>605.4470334627848</v>
      </c>
      <c r="I290" s="123">
        <f t="shared" si="61"/>
        <v>0.803516178292398</v>
      </c>
    </row>
    <row r="291" spans="1:9" ht="13.5">
      <c r="A291" s="16">
        <v>5.25</v>
      </c>
      <c r="B291" s="119">
        <f t="shared" si="56"/>
        <v>757.1693612619434</v>
      </c>
      <c r="C291" s="123">
        <f t="shared" si="57"/>
        <v>0.6425068305401043</v>
      </c>
      <c r="D291" s="31">
        <v>7.95</v>
      </c>
      <c r="E291" s="119">
        <f t="shared" si="58"/>
        <v>665.7825011566525</v>
      </c>
      <c r="F291" s="123">
        <f t="shared" si="59"/>
        <v>0.7306988177690489</v>
      </c>
      <c r="G291" s="31">
        <v>10.65</v>
      </c>
      <c r="H291" s="119">
        <f t="shared" si="60"/>
        <v>604.4838135909941</v>
      </c>
      <c r="I291" s="123">
        <f t="shared" si="61"/>
        <v>0.8047965479777974</v>
      </c>
    </row>
    <row r="292" spans="1:9" ht="13.5">
      <c r="A292" s="16">
        <v>5.3</v>
      </c>
      <c r="B292" s="119">
        <f t="shared" si="56"/>
        <v>755.0339659770309</v>
      </c>
      <c r="C292" s="123">
        <f t="shared" si="57"/>
        <v>0.6443239753551511</v>
      </c>
      <c r="D292" s="31">
        <v>8</v>
      </c>
      <c r="E292" s="119">
        <f t="shared" si="58"/>
        <v>664.4386498378535</v>
      </c>
      <c r="F292" s="123">
        <f t="shared" si="59"/>
        <v>0.7321766826857624</v>
      </c>
      <c r="G292" s="31">
        <v>10.7</v>
      </c>
      <c r="H292" s="119">
        <f t="shared" si="60"/>
        <v>603.525901365162</v>
      </c>
      <c r="I292" s="123">
        <f t="shared" si="61"/>
        <v>0.806073915611683</v>
      </c>
    </row>
    <row r="293" spans="1:9" ht="13.5">
      <c r="A293" s="16">
        <v>5.35</v>
      </c>
      <c r="B293" s="119">
        <f t="shared" si="56"/>
        <v>752.9205460444904</v>
      </c>
      <c r="C293" s="123">
        <f t="shared" si="57"/>
        <v>0.6461325687581114</v>
      </c>
      <c r="D293" s="31">
        <v>8.05</v>
      </c>
      <c r="E293" s="119">
        <f t="shared" si="58"/>
        <v>663.1043803306411</v>
      </c>
      <c r="F293" s="123">
        <f t="shared" si="59"/>
        <v>0.7336499364457698</v>
      </c>
      <c r="G293" s="31">
        <v>10.75</v>
      </c>
      <c r="H293" s="119">
        <f t="shared" si="60"/>
        <v>602.5732452196373</v>
      </c>
      <c r="I293" s="123">
        <f t="shared" si="61"/>
        <v>0.8073483022120616</v>
      </c>
    </row>
    <row r="294" spans="1:9" ht="13.5">
      <c r="A294" s="16">
        <v>5.4</v>
      </c>
      <c r="B294" s="119">
        <f t="shared" si="56"/>
        <v>750.8286951669728</v>
      </c>
      <c r="C294" s="123">
        <f t="shared" si="57"/>
        <v>0.6479327303524265</v>
      </c>
      <c r="D294" s="31">
        <v>8.1</v>
      </c>
      <c r="E294" s="119">
        <f t="shared" si="58"/>
        <v>661.7795713023024</v>
      </c>
      <c r="F294" s="123">
        <f t="shared" si="59"/>
        <v>0.7351186219440707</v>
      </c>
      <c r="G294" s="31">
        <v>10.8</v>
      </c>
      <c r="H294" s="119">
        <f t="shared" si="60"/>
        <v>601.6257943114292</v>
      </c>
      <c r="I294" s="123">
        <f t="shared" si="61"/>
        <v>0.8086197285528264</v>
      </c>
    </row>
    <row r="295" spans="1:9" ht="13.5">
      <c r="A295" s="16">
        <v>5.45</v>
      </c>
      <c r="B295" s="119">
        <f t="shared" si="56"/>
        <v>748.7580179717268</v>
      </c>
      <c r="C295" s="123">
        <f t="shared" si="57"/>
        <v>0.6497245769792295</v>
      </c>
      <c r="D295" s="31">
        <v>8.15</v>
      </c>
      <c r="E295" s="119">
        <f t="shared" si="58"/>
        <v>660.4641036437475</v>
      </c>
      <c r="F295" s="123">
        <f t="shared" si="59"/>
        <v>0.7365827814147125</v>
      </c>
      <c r="G295" s="31">
        <v>10.85</v>
      </c>
      <c r="H295" s="119">
        <f t="shared" si="60"/>
        <v>600.6834985069476</v>
      </c>
      <c r="I295" s="123">
        <f t="shared" si="61"/>
        <v>0.8098882151677081</v>
      </c>
    </row>
    <row r="296" spans="1:9" ht="13.5">
      <c r="A296" s="16">
        <v>5.5</v>
      </c>
      <c r="B296" s="119">
        <f t="shared" si="56"/>
        <v>746.7081296247347</v>
      </c>
      <c r="C296" s="123">
        <f t="shared" si="57"/>
        <v>0.6515082228058436</v>
      </c>
      <c r="D296" s="31">
        <v>8.2</v>
      </c>
      <c r="E296" s="119">
        <f t="shared" si="58"/>
        <v>659.1578604160757</v>
      </c>
      <c r="F296" s="123">
        <f t="shared" si="59"/>
        <v>0.7380424564449629</v>
      </c>
      <c r="G296" s="31">
        <v>10.9</v>
      </c>
      <c r="H296" s="119">
        <f t="shared" si="60"/>
        <v>599.7463083690463</v>
      </c>
      <c r="I296" s="123">
        <f t="shared" si="61"/>
        <v>0.8111537823541435</v>
      </c>
    </row>
    <row r="297" spans="1:9" ht="13.5">
      <c r="A297" s="16">
        <v>5.55</v>
      </c>
      <c r="B297" s="119">
        <f t="shared" si="56"/>
        <v>744.6786554617162</v>
      </c>
      <c r="C297" s="123">
        <f t="shared" si="57"/>
        <v>0.6532837794106705</v>
      </c>
      <c r="D297" s="31">
        <v>8.25</v>
      </c>
      <c r="E297" s="119">
        <f t="shared" si="58"/>
        <v>657.8607267987321</v>
      </c>
      <c r="F297" s="123">
        <f t="shared" si="59"/>
        <v>0.7394976879890925</v>
      </c>
      <c r="G297" s="31">
        <v>10.95</v>
      </c>
      <c r="H297" s="119">
        <f t="shared" si="60"/>
        <v>598.814175144358</v>
      </c>
      <c r="I297" s="123">
        <f t="shared" si="61"/>
        <v>0.8124164501770647</v>
      </c>
    </row>
    <row r="298" spans="1:9" ht="13.5">
      <c r="A298" s="16">
        <v>5.6</v>
      </c>
      <c r="B298" s="119">
        <f t="shared" si="56"/>
        <v>742.6692306351214</v>
      </c>
      <c r="C298" s="123">
        <f t="shared" si="57"/>
        <v>0.6550513558646416</v>
      </c>
      <c r="D298" s="31">
        <v>8.3</v>
      </c>
      <c r="E298" s="119">
        <f t="shared" si="58"/>
        <v>656.5725900391974</v>
      </c>
      <c r="F298" s="123">
        <f t="shared" si="59"/>
        <v>0.7409485163817807</v>
      </c>
      <c r="G298" s="31">
        <v>11</v>
      </c>
      <c r="H298" s="119">
        <f t="shared" si="60"/>
        <v>597.8870507509132</v>
      </c>
      <c r="I298" s="123">
        <f t="shared" si="61"/>
        <v>0.8136762384726115</v>
      </c>
    </row>
    <row r="299" spans="1:9" ht="13.5">
      <c r="A299" s="16">
        <v>5.65</v>
      </c>
      <c r="B299" s="119">
        <f t="shared" si="56"/>
        <v>740.6794997762893</v>
      </c>
      <c r="C299" s="123">
        <f t="shared" si="57"/>
        <v>0.6568110588094069</v>
      </c>
      <c r="D299" s="31">
        <v>8.35</v>
      </c>
      <c r="E299" s="119">
        <f t="shared" si="58"/>
        <v>655.2933394041536</v>
      </c>
      <c r="F299" s="123">
        <f t="shared" si="59"/>
        <v>0.7423949813511608</v>
      </c>
      <c r="G299" s="31">
        <v>11.05</v>
      </c>
      <c r="H299" s="119">
        <f t="shared" si="60"/>
        <v>596.9648877660372</v>
      </c>
      <c r="I299" s="123">
        <f t="shared" si="61"/>
        <v>0.8149331668517671</v>
      </c>
    </row>
    <row r="300" spans="1:9" ht="13.5">
      <c r="A300" s="16">
        <v>5.7</v>
      </c>
      <c r="B300" s="119">
        <f t="shared" si="56"/>
        <v>738.7091166719965</v>
      </c>
      <c r="C300" s="123">
        <f t="shared" si="57"/>
        <v>0.6585629925324143</v>
      </c>
      <c r="D300" s="31">
        <v>8.4</v>
      </c>
      <c r="E300" s="119">
        <f t="shared" si="58"/>
        <v>654.0228661320778</v>
      </c>
      <c r="F300" s="123">
        <f t="shared" si="59"/>
        <v>0.7438371220315134</v>
      </c>
      <c r="G300" s="31">
        <v>11.1</v>
      </c>
      <c r="H300" s="119">
        <f t="shared" si="60"/>
        <v>596.0476394145176</v>
      </c>
      <c r="I300" s="123">
        <f t="shared" si="61"/>
        <v>0.816187254703919</v>
      </c>
    </row>
    <row r="301" spans="1:9" ht="13.5">
      <c r="A301" s="16">
        <v>5.75</v>
      </c>
      <c r="B301" s="119">
        <f t="shared" si="56"/>
        <v>736.7577439546639</v>
      </c>
      <c r="C301" s="123">
        <f t="shared" si="57"/>
        <v>0.660307259039034</v>
      </c>
      <c r="D301" s="31">
        <v>8.45</v>
      </c>
      <c r="E301" s="119">
        <f t="shared" si="58"/>
        <v>652.7610633872132</v>
      </c>
      <c r="F301" s="123">
        <f t="shared" si="59"/>
        <v>0.7452749769756198</v>
      </c>
      <c r="G301" s="31">
        <v>11.15</v>
      </c>
      <c r="H301" s="119">
        <f t="shared" si="60"/>
        <v>595.1352595570319</v>
      </c>
      <c r="I301" s="123">
        <f t="shared" si="61"/>
        <v>0.8174385212003498</v>
      </c>
    </row>
    <row r="302" spans="1:9" ht="13.5">
      <c r="A302" s="16">
        <v>5.8</v>
      </c>
      <c r="B302" s="119">
        <f t="shared" si="56"/>
        <v>734.8250528055387</v>
      </c>
      <c r="C302" s="123">
        <f t="shared" si="57"/>
        <v>0.6620439581218639</v>
      </c>
      <c r="D302" s="31">
        <v>8.5</v>
      </c>
      <c r="E302" s="119">
        <f t="shared" si="58"/>
        <v>651.5078262148689</v>
      </c>
      <c r="F302" s="123">
        <f t="shared" si="59"/>
        <v>0.7467085841667879</v>
      </c>
      <c r="G302" s="31">
        <v>11.2</v>
      </c>
      <c r="H302" s="119">
        <f t="shared" si="60"/>
        <v>594.2277026788339</v>
      </c>
      <c r="I302" s="123">
        <f t="shared" si="61"/>
        <v>0.8186869852976562</v>
      </c>
    </row>
    <row r="303" spans="1:9" ht="13.5">
      <c r="A303" s="40">
        <v>5.85</v>
      </c>
      <c r="B303" s="119">
        <f t="shared" si="56"/>
        <v>732.9107226702024</v>
      </c>
      <c r="C303" s="123">
        <f t="shared" si="57"/>
        <v>0.663773187427355</v>
      </c>
      <c r="D303" s="31">
        <v>8.55</v>
      </c>
      <c r="E303" s="119">
        <f t="shared" si="58"/>
        <v>650.2630514980033</v>
      </c>
      <c r="F303" s="123">
        <f t="shared" si="59"/>
        <v>0.7481379810305588</v>
      </c>
      <c r="G303" s="31">
        <v>11.25</v>
      </c>
      <c r="H303" s="119">
        <f t="shared" si="60"/>
        <v>593.3249238786864</v>
      </c>
      <c r="I303" s="123">
        <f t="shared" si="61"/>
        <v>0.8199326657410998</v>
      </c>
    </row>
    <row r="304" spans="1:9" ht="13.5">
      <c r="A304" s="16">
        <v>5.9</v>
      </c>
      <c r="B304" s="119">
        <f t="shared" si="56"/>
        <v>731.0144409857963</v>
      </c>
      <c r="C304" s="123">
        <f t="shared" si="57"/>
        <v>0.6654950425198767</v>
      </c>
      <c r="D304" s="31">
        <v>8.6</v>
      </c>
      <c r="E304" s="119">
        <f t="shared" si="58"/>
        <v>649.0266379150478</v>
      </c>
      <c r="F304" s="123">
        <f t="shared" si="59"/>
        <v>0.749563204446107</v>
      </c>
      <c r="G304" s="31">
        <v>11.3</v>
      </c>
      <c r="H304" s="119">
        <f t="shared" si="60"/>
        <v>592.426878858038</v>
      </c>
      <c r="I304" s="123">
        <f t="shared" si="61"/>
        <v>0.8211755810678911</v>
      </c>
    </row>
    <row r="305" spans="1:9" ht="13.5">
      <c r="A305" s="16">
        <v>5.95</v>
      </c>
      <c r="B305" s="119">
        <f t="shared" si="56"/>
        <v>729.1359029193882</v>
      </c>
      <c r="C305" s="123">
        <f t="shared" si="57"/>
        <v>0.667209616943347</v>
      </c>
      <c r="D305" s="31">
        <v>8.65</v>
      </c>
      <c r="E305" s="119">
        <f t="shared" si="58"/>
        <v>647.7984858989265</v>
      </c>
      <c r="F305" s="123">
        <f t="shared" si="59"/>
        <v>0.7509842907573437</v>
      </c>
      <c r="G305" s="31">
        <v>11.35</v>
      </c>
      <c r="H305" s="119">
        <f t="shared" si="60"/>
        <v>591.5335239104356</v>
      </c>
      <c r="I305" s="123">
        <f t="shared" si="61"/>
        <v>0.8224157496104069</v>
      </c>
    </row>
    <row r="306" spans="1:9" ht="13.5">
      <c r="A306" s="16">
        <v>6</v>
      </c>
      <c r="B306" s="119">
        <f t="shared" si="56"/>
        <v>727.274811116942</v>
      </c>
      <c r="C306" s="123">
        <f t="shared" si="57"/>
        <v>0.668917002280534</v>
      </c>
      <c r="D306" s="31">
        <v>8.7</v>
      </c>
      <c r="E306" s="119">
        <f t="shared" si="58"/>
        <v>646.5784975972364</v>
      </c>
      <c r="F306" s="123">
        <f t="shared" si="59"/>
        <v>0.7524012757837275</v>
      </c>
      <c r="G306" s="31">
        <v>11.4</v>
      </c>
      <c r="H306" s="119">
        <f t="shared" si="60"/>
        <v>590.6448159111659</v>
      </c>
      <c r="I306" s="123">
        <f t="shared" si="61"/>
        <v>0.8236531894993471</v>
      </c>
    </row>
    <row r="307" spans="1:9" ht="13.5">
      <c r="A307" s="16">
        <v>6.05</v>
      </c>
      <c r="B307" s="119">
        <f t="shared" si="56"/>
        <v>725.4308754623761</v>
      </c>
      <c r="C307" s="123">
        <f t="shared" si="57"/>
        <v>0.67061728821014</v>
      </c>
      <c r="D307" s="31">
        <v>8.75</v>
      </c>
      <c r="E307" s="119">
        <f t="shared" si="58"/>
        <v>645.3665768335406</v>
      </c>
      <c r="F307" s="123">
        <f t="shared" si="59"/>
        <v>0.7538141948308021</v>
      </c>
      <c r="G307" s="31">
        <v>11.45</v>
      </c>
      <c r="H307" s="119">
        <f t="shared" si="60"/>
        <v>589.7607123071225</v>
      </c>
      <c r="I307" s="123">
        <f t="shared" si="61"/>
        <v>0.824887918666825</v>
      </c>
    </row>
    <row r="308" spans="1:9" ht="13.5">
      <c r="A308" s="16">
        <v>6.1</v>
      </c>
      <c r="B308" s="119">
        <f t="shared" si="56"/>
        <v>723.603812846228</v>
      </c>
      <c r="C308" s="123">
        <f t="shared" si="57"/>
        <v>0.672310562561766</v>
      </c>
      <c r="D308" s="31">
        <v>8.8</v>
      </c>
      <c r="E308" s="119">
        <f t="shared" si="58"/>
        <v>644.1626290697479</v>
      </c>
      <c r="F308" s="123">
        <f t="shared" si="59"/>
        <v>0.7552230827004577</v>
      </c>
      <c r="G308" s="31">
        <v>11.5</v>
      </c>
      <c r="H308" s="119">
        <f t="shared" si="60"/>
        <v>588.8811711068897</v>
      </c>
      <c r="I308" s="123">
        <f t="shared" si="61"/>
        <v>0.8261199548494016</v>
      </c>
    </row>
    <row r="309" spans="1:9" ht="13.5">
      <c r="A309" s="16">
        <v>6.15</v>
      </c>
      <c r="B309" s="119">
        <f t="shared" si="56"/>
        <v>721.7933469434699</v>
      </c>
      <c r="C309" s="123">
        <f t="shared" si="57"/>
        <v>0.6739969113688541</v>
      </c>
      <c r="D309" s="31">
        <v>8.85</v>
      </c>
      <c r="E309" s="119">
        <f t="shared" si="58"/>
        <v>642.9665613695328</v>
      </c>
      <c r="F309" s="123">
        <f t="shared" si="59"/>
        <v>0.7566279737009335</v>
      </c>
      <c r="G309" s="31">
        <v>11.55</v>
      </c>
      <c r="H309" s="119">
        <f t="shared" si="60"/>
        <v>588.0061508710406</v>
      </c>
      <c r="I309" s="123">
        <f t="shared" si="61"/>
        <v>0.8273493155910556</v>
      </c>
    </row>
    <row r="310" spans="1:9" ht="13.5">
      <c r="A310" s="16">
        <v>6.2</v>
      </c>
      <c r="B310" s="119">
        <f t="shared" si="56"/>
        <v>719.9992080000444</v>
      </c>
      <c r="C310" s="123">
        <f t="shared" si="57"/>
        <v>0.6756764189196948</v>
      </c>
      <c r="D310" s="31">
        <v>8.9</v>
      </c>
      <c r="E310" s="119">
        <f t="shared" si="58"/>
        <v>641.7782823627675</v>
      </c>
      <c r="F310" s="123">
        <f t="shared" si="59"/>
        <v>0.7580289016565664</v>
      </c>
      <c r="G310" s="31">
        <v>11.6</v>
      </c>
      <c r="H310" s="119">
        <f t="shared" si="60"/>
        <v>587.1356107026405</v>
      </c>
      <c r="I310" s="123">
        <f t="shared" si="61"/>
        <v>0.8285760182461005</v>
      </c>
    </row>
    <row r="311" spans="1:9" ht="13.5">
      <c r="A311" s="16">
        <v>6.25</v>
      </c>
      <c r="B311" s="119">
        <f t="shared" si="56"/>
        <v>718.2211326277119</v>
      </c>
      <c r="C311" s="123">
        <f t="shared" si="57"/>
        <v>0.677349167806589</v>
      </c>
      <c r="D311" s="31">
        <v>8.95</v>
      </c>
      <c r="E311" s="119">
        <f t="shared" si="58"/>
        <v>640.5977022109323</v>
      </c>
      <c r="F311" s="123">
        <f t="shared" si="59"/>
        <v>0.7594258999172916</v>
      </c>
      <c r="G311" s="31">
        <v>11.65</v>
      </c>
      <c r="H311" s="119">
        <f t="shared" si="60"/>
        <v>586.2695102379539</v>
      </c>
      <c r="I311" s="123">
        <f t="shared" si="61"/>
        <v>0.8298000799820415</v>
      </c>
    </row>
    <row r="312" spans="1:9" ht="13.5">
      <c r="A312" s="16">
        <v>6.3</v>
      </c>
      <c r="B312" s="119">
        <f t="shared" si="56"/>
        <v>716.4588636068261</v>
      </c>
      <c r="C312" s="123">
        <f t="shared" si="57"/>
        <v>0.6790152389732421</v>
      </c>
      <c r="D312" s="31">
        <v>9</v>
      </c>
      <c r="E312" s="119">
        <f t="shared" si="58"/>
        <v>639.4247325734675</v>
      </c>
      <c r="F312" s="123">
        <f t="shared" si="59"/>
        <v>0.7608190013679068</v>
      </c>
      <c r="G312" s="31">
        <v>11.7</v>
      </c>
      <c r="H312" s="119">
        <f t="shared" si="60"/>
        <v>585.4078096373474</v>
      </c>
      <c r="I312" s="123">
        <f t="shared" si="61"/>
        <v>0.831021517782379</v>
      </c>
    </row>
    <row r="313" spans="1:9" ht="13.5">
      <c r="A313" s="16">
        <v>6.35</v>
      </c>
      <c r="B313" s="119">
        <f t="shared" si="56"/>
        <v>714.7121496966702</v>
      </c>
      <c r="C313" s="123">
        <f t="shared" si="57"/>
        <v>0.6806747117604695</v>
      </c>
      <c r="D313" s="31">
        <v>9.05</v>
      </c>
      <c r="E313" s="119">
        <f t="shared" si="58"/>
        <v>638.2592865750438</v>
      </c>
      <c r="F313" s="123">
        <f t="shared" si="59"/>
        <v>0.7622082384371034</v>
      </c>
      <c r="G313" s="31">
        <v>11.75</v>
      </c>
      <c r="H313" s="119">
        <f t="shared" si="60"/>
        <v>584.5504695763851</v>
      </c>
      <c r="I313" s="123">
        <f t="shared" si="61"/>
        <v>0.8322403484493578</v>
      </c>
    </row>
    <row r="314" spans="1:9" ht="13.5">
      <c r="A314" s="16">
        <v>6.4</v>
      </c>
      <c r="B314" s="119">
        <f aca="true" t="shared" si="62" ref="B314:B335">3600/0.74/(SQRT(0.85*A314/0.305)+2.6)</f>
        <v>712.980745453012</v>
      </c>
      <c r="C314" s="123">
        <f aca="true" t="shared" si="63" ref="C314:C335">3600/7.4/B314</f>
        <v>0.682327663950285</v>
      </c>
      <c r="D314" s="31">
        <v>9.1</v>
      </c>
      <c r="E314" s="119">
        <f aca="true" t="shared" si="64" ref="E314:E335">3600/0.74/(SQRT(0.85*D314/0.305)+2.6)</f>
        <v>637.1012787737146</v>
      </c>
      <c r="F314" s="123">
        <f aca="true" t="shared" si="65" ref="F314:F335">3600/7.4/E314</f>
        <v>0.7635936431062738</v>
      </c>
      <c r="G314" s="31">
        <v>11.8</v>
      </c>
      <c r="H314" s="119">
        <f aca="true" t="shared" si="66" ref="H314:H335">3600/0.74/(SQRT(0.85*G314/0.305)+2.6)</f>
        <v>583.6974512371097</v>
      </c>
      <c r="I314" s="123">
        <f aca="true" t="shared" si="67" ref="I314:I335">3600/7.4/H314</f>
        <v>0.8334565886066647</v>
      </c>
    </row>
    <row r="315" spans="1:9" ht="13.5">
      <c r="A315" s="16">
        <v>6.45</v>
      </c>
      <c r="B315" s="119">
        <f t="shared" si="62"/>
        <v>711.2644110525473</v>
      </c>
      <c r="C315" s="123">
        <f t="shared" si="63"/>
        <v>0.6839741718084437</v>
      </c>
      <c r="D315" s="31">
        <v>9.15</v>
      </c>
      <c r="E315" s="119">
        <f t="shared" si="64"/>
        <v>635.9506251299246</v>
      </c>
      <c r="F315" s="123">
        <f t="shared" si="65"/>
        <v>0.7649752469181037</v>
      </c>
      <c r="G315" s="31">
        <v>11.85</v>
      </c>
      <c r="H315" s="119">
        <f t="shared" si="66"/>
        <v>582.8487162995086</v>
      </c>
      <c r="I315" s="123">
        <f t="shared" si="67"/>
        <v>0.8346702547020718</v>
      </c>
    </row>
    <row r="316" spans="1:9" ht="13.5">
      <c r="A316" s="16">
        <v>6.5</v>
      </c>
      <c r="B316" s="119">
        <f t="shared" si="62"/>
        <v>709.5629121239248</v>
      </c>
      <c r="C316" s="123">
        <f t="shared" si="63"/>
        <v>0.6856143101255014</v>
      </c>
      <c r="D316" s="31">
        <v>9.2</v>
      </c>
      <c r="E316" s="119">
        <f t="shared" si="64"/>
        <v>634.8072429763489</v>
      </c>
      <c r="F316" s="123">
        <f t="shared" si="65"/>
        <v>0.7663530809849496</v>
      </c>
      <c r="G316" s="31">
        <v>11.9</v>
      </c>
      <c r="H316" s="119">
        <f t="shared" si="66"/>
        <v>582.0042269331544</v>
      </c>
      <c r="I316" s="123">
        <f t="shared" si="67"/>
        <v>0.8358813630100344</v>
      </c>
    </row>
    <row r="317" spans="1:9" ht="13.5">
      <c r="A317" s="16">
        <v>6.55</v>
      </c>
      <c r="B317" s="119">
        <f t="shared" si="62"/>
        <v>707.8760195850568</v>
      </c>
      <c r="C317" s="123">
        <f t="shared" si="63"/>
        <v>0.6872481522564579</v>
      </c>
      <c r="D317" s="31">
        <v>9.25</v>
      </c>
      <c r="E317" s="119">
        <f t="shared" si="64"/>
        <v>633.6710509885341</v>
      </c>
      <c r="F317" s="123">
        <f t="shared" si="65"/>
        <v>0.7677271759970128</v>
      </c>
      <c r="G317" s="31">
        <v>11.95</v>
      </c>
      <c r="H317" s="119">
        <f t="shared" si="66"/>
        <v>581.1639457890219</v>
      </c>
      <c r="I317" s="123">
        <f t="shared" si="67"/>
        <v>0.8370899296342346</v>
      </c>
    </row>
    <row r="318" spans="1:9" ht="13.5">
      <c r="A318" s="16">
        <v>6.6</v>
      </c>
      <c r="B318" s="119">
        <f t="shared" si="62"/>
        <v>706.2035094864392</v>
      </c>
      <c r="C318" s="123">
        <f t="shared" si="63"/>
        <v>0.6888757701590382</v>
      </c>
      <c r="D318" s="31">
        <v>9.3</v>
      </c>
      <c r="E318" s="119">
        <f t="shared" si="64"/>
        <v>632.5419691563145</v>
      </c>
      <c r="F318" s="123">
        <f t="shared" si="65"/>
        <v>0.769097562230318</v>
      </c>
      <c r="G318" s="31">
        <v>12</v>
      </c>
      <c r="H318" s="119">
        <f t="shared" si="66"/>
        <v>580.3278359914724</v>
      </c>
      <c r="I318" s="123">
        <f t="shared" si="67"/>
        <v>0.838295970510081</v>
      </c>
    </row>
    <row r="319" spans="1:9" ht="13.5">
      <c r="A319" s="16">
        <v>6.65</v>
      </c>
      <c r="B319" s="119">
        <f t="shared" si="62"/>
        <v>704.5451628602135</v>
      </c>
      <c r="C319" s="123">
        <f t="shared" si="63"/>
        <v>0.6904972344306743</v>
      </c>
      <c r="D319" s="31">
        <v>9.35</v>
      </c>
      <c r="E319" s="119">
        <f t="shared" si="64"/>
        <v>631.419918755983</v>
      </c>
      <c r="F319" s="123">
        <f t="shared" si="65"/>
        <v>0.7704642695544942</v>
      </c>
      <c r="G319" s="31">
        <v>12.05</v>
      </c>
      <c r="H319" s="119">
        <f t="shared" si="66"/>
        <v>579.4958611304031</v>
      </c>
      <c r="I319" s="123">
        <f t="shared" si="67"/>
        <v>0.8394995014071603</v>
      </c>
    </row>
    <row r="320" spans="1:9" ht="13.5">
      <c r="A320" s="16">
        <v>6.7</v>
      </c>
      <c r="B320" s="119">
        <f t="shared" si="62"/>
        <v>702.9007655747236</v>
      </c>
      <c r="C320" s="123">
        <f t="shared" si="63"/>
        <v>0.6921126143442354</v>
      </c>
      <c r="D320" s="31">
        <v>9.4</v>
      </c>
      <c r="E320" s="119">
        <f t="shared" si="64"/>
        <v>630.30482232319</v>
      </c>
      <c r="F320" s="123">
        <f t="shared" si="65"/>
        <v>0.7718273274403723</v>
      </c>
      <c r="G320" s="31">
        <v>12.1</v>
      </c>
      <c r="H320" s="119">
        <f t="shared" si="66"/>
        <v>578.667985253559</v>
      </c>
      <c r="I320" s="123">
        <f t="shared" si="67"/>
        <v>0.8407005379316419</v>
      </c>
    </row>
    <row r="321" spans="1:9" ht="13.5">
      <c r="A321" s="16">
        <v>6.75</v>
      </c>
      <c r="B321" s="119">
        <f t="shared" si="62"/>
        <v>701.2701081943277</v>
      </c>
      <c r="C321" s="123">
        <f t="shared" si="63"/>
        <v>0.6937219778825608</v>
      </c>
      <c r="D321" s="31">
        <v>9.45</v>
      </c>
      <c r="E321" s="119">
        <f t="shared" si="64"/>
        <v>629.196603626549</v>
      </c>
      <c r="F321" s="123">
        <f t="shared" si="65"/>
        <v>0.7731867649673994</v>
      </c>
      <c r="G321" s="31">
        <v>12.15</v>
      </c>
      <c r="H321" s="119">
        <f t="shared" si="66"/>
        <v>577.8441728589993</v>
      </c>
      <c r="I321" s="123">
        <f t="shared" si="67"/>
        <v>0.8418990955286397</v>
      </c>
    </row>
    <row r="322" spans="1:9" ht="13.5">
      <c r="A322" s="16">
        <v>6.8</v>
      </c>
      <c r="B322" s="119">
        <f t="shared" si="62"/>
        <v>699.6529858442375</v>
      </c>
      <c r="C322" s="123">
        <f t="shared" si="63"/>
        <v>0.6953253917718463</v>
      </c>
      <c r="D322" s="31">
        <v>9.5</v>
      </c>
      <c r="E322" s="119">
        <f t="shared" si="64"/>
        <v>628.0951876419251</v>
      </c>
      <c r="F322" s="123">
        <f t="shared" si="65"/>
        <v>0.7745426108308773</v>
      </c>
      <c r="G322" s="31">
        <v>12.2</v>
      </c>
      <c r="H322" s="119">
        <f t="shared" si="66"/>
        <v>577.0243888877188</v>
      </c>
      <c r="I322" s="123">
        <f t="shared" si="67"/>
        <v>0.84309518948453</v>
      </c>
    </row>
    <row r="323" spans="1:9" ht="13.5">
      <c r="A323" s="16">
        <v>6.85</v>
      </c>
      <c r="B323" s="119">
        <f t="shared" si="62"/>
        <v>698.049198080174</v>
      </c>
      <c r="C323" s="123">
        <f t="shared" si="63"/>
        <v>0.6969229215139237</v>
      </c>
      <c r="D323" s="31">
        <v>9.55</v>
      </c>
      <c r="E323" s="119">
        <f t="shared" si="64"/>
        <v>627.0005005273889</v>
      </c>
      <c r="F323" s="123">
        <f t="shared" si="65"/>
        <v>0.7758948933490294</v>
      </c>
      <c r="G323" s="31">
        <v>12.25</v>
      </c>
      <c r="H323" s="119">
        <f t="shared" si="66"/>
        <v>576.2085987164189</v>
      </c>
      <c r="I323" s="123">
        <f t="shared" si="67"/>
        <v>0.8442888349292247</v>
      </c>
    </row>
    <row r="324" spans="1:9" ht="13.5">
      <c r="A324" s="16">
        <v>6.9</v>
      </c>
      <c r="B324" s="119">
        <f t="shared" si="62"/>
        <v>696.4585487626316</v>
      </c>
      <c r="C324" s="123">
        <f t="shared" si="63"/>
        <v>0.6985146314174855</v>
      </c>
      <c r="D324" s="31">
        <v>9.6</v>
      </c>
      <c r="E324" s="119">
        <f t="shared" si="64"/>
        <v>625.9124695988106</v>
      </c>
      <c r="F324" s="123">
        <f t="shared" si="65"/>
        <v>0.777243640469902</v>
      </c>
      <c r="G324" s="31">
        <v>12.3</v>
      </c>
      <c r="H324" s="119">
        <f t="shared" si="66"/>
        <v>575.3967681504226</v>
      </c>
      <c r="I324" s="123">
        <f t="shared" si="67"/>
        <v>0.8454800468384055</v>
      </c>
    </row>
    <row r="325" spans="1:9" ht="13.5">
      <c r="A325" s="16">
        <v>6.95</v>
      </c>
      <c r="B325" s="119">
        <f t="shared" si="62"/>
        <v>694.8808459355588</v>
      </c>
      <c r="C325" s="123">
        <f t="shared" si="63"/>
        <v>0.7001005846282915</v>
      </c>
      <c r="D325" s="31">
        <v>9.65</v>
      </c>
      <c r="E325" s="119">
        <f t="shared" si="64"/>
        <v>624.8310233060796</v>
      </c>
      <c r="F325" s="123">
        <f t="shared" si="65"/>
        <v>0.7785888797781033</v>
      </c>
      <c r="G325" s="31">
        <v>12.35</v>
      </c>
      <c r="H325" s="119">
        <f t="shared" si="66"/>
        <v>574.588863416734</v>
      </c>
      <c r="I325" s="123">
        <f t="shared" si="67"/>
        <v>0.8466688400357157</v>
      </c>
    </row>
    <row r="326" spans="1:9" ht="13.5">
      <c r="A326" s="16">
        <v>7</v>
      </c>
      <c r="B326" s="119">
        <f t="shared" si="62"/>
        <v>693.3159017092697</v>
      </c>
      <c r="C326" s="123">
        <f t="shared" si="63"/>
        <v>0.7016808431583995</v>
      </c>
      <c r="D326" s="31">
        <v>9.7</v>
      </c>
      <c r="E326" s="119">
        <f t="shared" si="64"/>
        <v>623.7560912099261</v>
      </c>
      <c r="F326" s="123">
        <f t="shared" si="65"/>
        <v>0.779930638501386</v>
      </c>
      <c r="G326" s="31">
        <v>12.4</v>
      </c>
      <c r="H326" s="119">
        <f t="shared" si="66"/>
        <v>573.7848511572352</v>
      </c>
      <c r="I326" s="123">
        <f t="shared" si="67"/>
        <v>0.8478552291949126</v>
      </c>
    </row>
    <row r="327" spans="1:9" ht="13.5">
      <c r="A327" s="16">
        <v>7.05</v>
      </c>
      <c r="B327" s="119">
        <f t="shared" si="62"/>
        <v>691.7635321474116</v>
      </c>
      <c r="C327" s="123">
        <f t="shared" si="63"/>
        <v>0.7032554679144584</v>
      </c>
      <c r="D327" s="31">
        <v>9.75</v>
      </c>
      <c r="E327" s="119">
        <f t="shared" si="64"/>
        <v>622.6876039593307</v>
      </c>
      <c r="F327" s="123">
        <f t="shared" si="65"/>
        <v>0.7812689435170772</v>
      </c>
      <c r="G327" s="31">
        <v>12.45</v>
      </c>
      <c r="H327" s="119">
        <f t="shared" si="66"/>
        <v>572.9846984220204</v>
      </c>
      <c r="I327" s="123">
        <f t="shared" si="67"/>
        <v>0.8490392288419796</v>
      </c>
    </row>
    <row r="328" spans="1:9" ht="13.5">
      <c r="A328" s="16">
        <v>7.1</v>
      </c>
      <c r="B328" s="119">
        <f t="shared" si="62"/>
        <v>690.2235571578198</v>
      </c>
      <c r="C328" s="123">
        <f t="shared" si="63"/>
        <v>0.7048245187250994</v>
      </c>
      <c r="D328" s="31">
        <v>9.8</v>
      </c>
      <c r="E328" s="119">
        <f t="shared" si="64"/>
        <v>621.6254932695003</v>
      </c>
      <c r="F328" s="123">
        <f t="shared" si="65"/>
        <v>0.78260382135836</v>
      </c>
      <c r="G328" s="31">
        <v>12.5</v>
      </c>
      <c r="H328" s="119">
        <f t="shared" si="66"/>
        <v>572.1883726628604</v>
      </c>
      <c r="I328" s="123">
        <f t="shared" si="67"/>
        <v>0.850220853357203</v>
      </c>
    </row>
    <row r="329" spans="1:9" ht="13.5">
      <c r="A329" s="16">
        <v>7.15</v>
      </c>
      <c r="B329" s="119">
        <f t="shared" si="62"/>
        <v>688.6958003871025</v>
      </c>
      <c r="C329" s="123">
        <f t="shared" si="63"/>
        <v>0.7063880543674608</v>
      </c>
      <c r="D329" s="31">
        <v>9.85</v>
      </c>
      <c r="E329" s="119">
        <f t="shared" si="64"/>
        <v>620.569691900397</v>
      </c>
      <c r="F329" s="123">
        <f t="shared" si="65"/>
        <v>0.7839352982204113</v>
      </c>
      <c r="G329" s="31">
        <v>12.55</v>
      </c>
      <c r="H329" s="119">
        <f t="shared" si="66"/>
        <v>571.3958417267984</v>
      </c>
      <c r="I329" s="123">
        <f t="shared" si="67"/>
        <v>0.8514001169772082</v>
      </c>
    </row>
    <row r="330" spans="1:9" ht="13.5">
      <c r="A330" s="16">
        <v>7.2</v>
      </c>
      <c r="B330" s="119">
        <f t="shared" si="62"/>
        <v>687.1800891188019</v>
      </c>
      <c r="C330" s="123">
        <f t="shared" si="63"/>
        <v>0.7079461325928801</v>
      </c>
      <c r="D330" s="31">
        <v>9.9</v>
      </c>
      <c r="E330" s="119">
        <f t="shared" si="64"/>
        <v>619.5201336357995</v>
      </c>
      <c r="F330" s="123">
        <f t="shared" si="65"/>
        <v>0.7852633999664</v>
      </c>
      <c r="G330" s="31">
        <v>12.6</v>
      </c>
      <c r="H330" s="119">
        <f t="shared" si="66"/>
        <v>570.6070738498698</v>
      </c>
      <c r="I330" s="123">
        <f t="shared" si="67"/>
        <v>0.8525770337969627</v>
      </c>
    </row>
    <row r="331" spans="1:9" ht="13.5">
      <c r="A331" s="16">
        <v>7.25</v>
      </c>
      <c r="B331" s="119">
        <f t="shared" si="62"/>
        <v>685.6762541749891</v>
      </c>
      <c r="C331" s="123">
        <f t="shared" si="63"/>
        <v>0.7094988101517832</v>
      </c>
      <c r="D331" s="31">
        <v>9.95</v>
      </c>
      <c r="E331" s="119">
        <f t="shared" si="64"/>
        <v>618.4767532628872</v>
      </c>
      <c r="F331" s="123">
        <f t="shared" si="65"/>
        <v>0.786588152133347</v>
      </c>
      <c r="G331" s="31">
        <v>12.65</v>
      </c>
      <c r="H331" s="119">
        <f t="shared" si="66"/>
        <v>569.8220376509489</v>
      </c>
      <c r="I331" s="123">
        <f t="shared" si="67"/>
        <v>0.8537516177717391</v>
      </c>
    </row>
    <row r="332" spans="1:9" ht="13.5">
      <c r="A332" s="16">
        <v>7.3</v>
      </c>
      <c r="B332" s="119">
        <f t="shared" si="62"/>
        <v>684.184129821152</v>
      </c>
      <c r="C332" s="123">
        <f t="shared" si="63"/>
        <v>0.7110461428178049</v>
      </c>
      <c r="D332" s="31">
        <v>10</v>
      </c>
      <c r="E332" s="119">
        <f t="shared" si="64"/>
        <v>617.439486552323</v>
      </c>
      <c r="F332" s="123">
        <f t="shared" si="65"/>
        <v>0.7879095799378562</v>
      </c>
      <c r="G332" s="31">
        <v>12.7</v>
      </c>
      <c r="H332" s="119">
        <f t="shared" si="66"/>
        <v>569.0407021257112</v>
      </c>
      <c r="I332" s="123">
        <f t="shared" si="67"/>
        <v>0.8549238827190484</v>
      </c>
    </row>
    <row r="333" spans="1:9" ht="13.5">
      <c r="A333" s="16">
        <v>7.35</v>
      </c>
      <c r="B333" s="119">
        <f t="shared" si="62"/>
        <v>682.703553674249</v>
      </c>
      <c r="C333" s="123">
        <f t="shared" si="63"/>
        <v>0.7125881854111643</v>
      </c>
      <c r="D333" s="31">
        <v>10.05</v>
      </c>
      <c r="E333" s="119">
        <f t="shared" si="64"/>
        <v>616.4082702388292</v>
      </c>
      <c r="F333" s="123">
        <f t="shared" si="65"/>
        <v>0.7892277082817137</v>
      </c>
      <c r="G333" s="31">
        <v>12.75</v>
      </c>
      <c r="H333" s="119">
        <f t="shared" si="66"/>
        <v>568.263036640717</v>
      </c>
      <c r="I333" s="123">
        <f t="shared" si="67"/>
        <v>0.8560938423205351</v>
      </c>
    </row>
    <row r="334" spans="1:9" ht="13.5">
      <c r="A334" s="16">
        <v>7.4</v>
      </c>
      <c r="B334" s="119">
        <f t="shared" si="62"/>
        <v>681.2343666137984</v>
      </c>
      <c r="C334" s="123">
        <f t="shared" si="63"/>
        <v>0.7141249918213282</v>
      </c>
      <c r="D334" s="31">
        <v>10.1</v>
      </c>
      <c r="E334" s="119">
        <f t="shared" si="64"/>
        <v>615.3830420022357</v>
      </c>
      <c r="F334" s="123">
        <f t="shared" si="65"/>
        <v>0.7905425617573633</v>
      </c>
      <c r="G334" s="37">
        <v>12.8</v>
      </c>
      <c r="H334" s="119">
        <f t="shared" si="66"/>
        <v>567.4890109276091</v>
      </c>
      <c r="I334" s="123">
        <f t="shared" si="67"/>
        <v>0.8572615101238399</v>
      </c>
    </row>
    <row r="335" spans="1:9" ht="13.5" customHeight="1">
      <c r="A335" s="17">
        <v>7.45</v>
      </c>
      <c r="B335" s="120">
        <f t="shared" si="62"/>
        <v>679.7764126958899</v>
      </c>
      <c r="C335" s="124">
        <f t="shared" si="63"/>
        <v>0.7156566150289844</v>
      </c>
      <c r="D335" s="36">
        <v>10.15</v>
      </c>
      <c r="E335" s="120">
        <f t="shared" si="64"/>
        <v>614.3637404489896</v>
      </c>
      <c r="F335" s="124">
        <f t="shared" si="65"/>
        <v>0.7918541646532593</v>
      </c>
      <c r="G335" s="38">
        <v>12.95</v>
      </c>
      <c r="H335" s="120">
        <f t="shared" si="66"/>
        <v>565.1884750935191</v>
      </c>
      <c r="I335" s="124">
        <f t="shared" si="67"/>
        <v>0.8607508962492376</v>
      </c>
    </row>
    <row r="336" ht="18" customHeight="1"/>
    <row r="337" ht="18" customHeight="1"/>
    <row r="338" ht="18" customHeight="1"/>
    <row r="339" ht="18" customHeight="1"/>
  </sheetData>
  <mergeCells count="7">
    <mergeCell ref="B224:H225"/>
    <mergeCell ref="B280:G280"/>
    <mergeCell ref="B57:G57"/>
    <mergeCell ref="B1:H2"/>
    <mergeCell ref="B3:H4"/>
    <mergeCell ref="B113:G114"/>
    <mergeCell ref="B168:H169"/>
  </mergeCells>
  <printOptions/>
  <pageMargins left="0.87" right="0" top="1.08" bottom="0.93" header="0.5118110236220472" footer="0.5118110236220472"/>
  <pageSetup horizontalDpi="600" verticalDpi="600" orientation="portrait" paperSize="9" scale="98" r:id="rId1"/>
  <rowBreaks count="5" manualBreakCount="5">
    <brk id="56" max="29" man="1"/>
    <brk id="112" max="29" man="1"/>
    <brk id="167" max="29" man="1"/>
    <brk id="223" max="29" man="1"/>
    <brk id="2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Go</dc:creator>
  <cp:keywords/>
  <dc:description/>
  <cp:lastModifiedBy>matsuno</cp:lastModifiedBy>
  <cp:lastPrinted>2012-02-03T08:03:30Z</cp:lastPrinted>
  <dcterms:created xsi:type="dcterms:W3CDTF">2003-04-14T07:19:05Z</dcterms:created>
  <dcterms:modified xsi:type="dcterms:W3CDTF">2013-03-11T03:35:10Z</dcterms:modified>
  <cp:category/>
  <cp:version/>
  <cp:contentType/>
  <cp:contentStatus/>
</cp:coreProperties>
</file>